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2 - Fevereiro\Publicacao internet TRF\Anexo II\090029\"/>
    </mc:Choice>
  </mc:AlternateContent>
  <bookViews>
    <workbookView xWindow="0" yWindow="0" windowWidth="19200" windowHeight="5660"/>
  </bookViews>
  <sheets>
    <sheet name="Fev" sheetId="1" r:id="rId1"/>
  </sheets>
  <externalReferences>
    <externalReference r:id="rId2"/>
  </externalReferences>
  <definedNames>
    <definedName name="_xlnm.Print_Area" localSheetId="0">Fev!$A$1:$X$24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4" i="1" l="1"/>
  <c r="W35" i="1" s="1"/>
  <c r="U34" i="1"/>
  <c r="U35" i="1" s="1"/>
  <c r="S34" i="1"/>
  <c r="S35" i="1" s="1"/>
  <c r="R34" i="1"/>
  <c r="R35" i="1" s="1"/>
  <c r="P34" i="1"/>
  <c r="P35" i="1" s="1"/>
  <c r="W28" i="1"/>
  <c r="U28" i="1"/>
  <c r="S28" i="1"/>
  <c r="R28" i="1"/>
  <c r="Q28" i="1"/>
  <c r="P28" i="1"/>
  <c r="Q27" i="1"/>
  <c r="Q29" i="1" s="1"/>
  <c r="S22" i="1"/>
  <c r="Q22" i="1"/>
  <c r="W21" i="1"/>
  <c r="U21" i="1"/>
  <c r="S21" i="1"/>
  <c r="P21" i="1"/>
  <c r="R21" i="1" s="1"/>
  <c r="O21" i="1"/>
  <c r="N21" i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P20" i="1"/>
  <c r="O20" i="1"/>
  <c r="N20" i="1"/>
  <c r="R20" i="1" s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P19" i="1"/>
  <c r="O19" i="1"/>
  <c r="N19" i="1"/>
  <c r="R19" i="1" s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P18" i="1"/>
  <c r="R18" i="1" s="1"/>
  <c r="O18" i="1"/>
  <c r="N18" i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P17" i="1"/>
  <c r="O17" i="1"/>
  <c r="N17" i="1"/>
  <c r="R17" i="1" s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P16" i="1"/>
  <c r="O16" i="1"/>
  <c r="N16" i="1"/>
  <c r="R16" i="1" s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P15" i="1"/>
  <c r="R15" i="1" s="1"/>
  <c r="O15" i="1"/>
  <c r="N15" i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P14" i="1"/>
  <c r="O14" i="1"/>
  <c r="N14" i="1"/>
  <c r="R14" i="1" s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P13" i="1"/>
  <c r="O13" i="1"/>
  <c r="N13" i="1"/>
  <c r="R13" i="1" s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P12" i="1"/>
  <c r="R12" i="1" s="1"/>
  <c r="O12" i="1"/>
  <c r="N12" i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P11" i="1"/>
  <c r="P27" i="1" s="1"/>
  <c r="P29" i="1" s="1"/>
  <c r="O11" i="1"/>
  <c r="N11" i="1"/>
  <c r="R11" i="1" s="1"/>
  <c r="J11" i="1"/>
  <c r="I11" i="1"/>
  <c r="H11" i="1"/>
  <c r="G11" i="1"/>
  <c r="F11" i="1"/>
  <c r="E11" i="1"/>
  <c r="D11" i="1"/>
  <c r="C11" i="1"/>
  <c r="B11" i="1"/>
  <c r="A11" i="1"/>
  <c r="W10" i="1"/>
  <c r="W22" i="1" s="1"/>
  <c r="U10" i="1"/>
  <c r="U22" i="1" s="1"/>
  <c r="S10" i="1"/>
  <c r="S27" i="1" s="1"/>
  <c r="S29" i="1" s="1"/>
  <c r="P10" i="1"/>
  <c r="P22" i="1" s="1"/>
  <c r="O10" i="1"/>
  <c r="O22" i="1" s="1"/>
  <c r="N10" i="1"/>
  <c r="R10" i="1" s="1"/>
  <c r="J10" i="1"/>
  <c r="I10" i="1"/>
  <c r="H10" i="1"/>
  <c r="G10" i="1"/>
  <c r="F10" i="1"/>
  <c r="E10" i="1"/>
  <c r="D10" i="1"/>
  <c r="C10" i="1"/>
  <c r="B10" i="1"/>
  <c r="A10" i="1"/>
  <c r="V11" i="1" l="1"/>
  <c r="T11" i="1"/>
  <c r="X11" i="1"/>
  <c r="V20" i="1"/>
  <c r="T20" i="1"/>
  <c r="X20" i="1"/>
  <c r="V12" i="1"/>
  <c r="X12" i="1"/>
  <c r="T12" i="1"/>
  <c r="V14" i="1"/>
  <c r="T14" i="1"/>
  <c r="X14" i="1"/>
  <c r="X19" i="1"/>
  <c r="V19" i="1"/>
  <c r="T19" i="1"/>
  <c r="X18" i="1"/>
  <c r="T18" i="1"/>
  <c r="V18" i="1"/>
  <c r="R27" i="1"/>
  <c r="R29" i="1" s="1"/>
  <c r="X10" i="1"/>
  <c r="V10" i="1"/>
  <c r="R22" i="1"/>
  <c r="T10" i="1"/>
  <c r="V16" i="1"/>
  <c r="X16" i="1"/>
  <c r="T16" i="1"/>
  <c r="V17" i="1"/>
  <c r="T17" i="1"/>
  <c r="X17" i="1"/>
  <c r="V15" i="1"/>
  <c r="X15" i="1"/>
  <c r="T15" i="1"/>
  <c r="V21" i="1"/>
  <c r="X21" i="1"/>
  <c r="T21" i="1"/>
  <c r="X13" i="1"/>
  <c r="V13" i="1"/>
  <c r="T13" i="1"/>
  <c r="U27" i="1"/>
  <c r="U29" i="1" s="1"/>
  <c r="W27" i="1"/>
  <c r="W29" i="1" s="1"/>
  <c r="V22" i="1" l="1"/>
  <c r="X22" i="1"/>
  <c r="T22" i="1"/>
</calcChain>
</file>

<file path=xl/sharedStrings.xml><?xml version="1.0" encoding="utf-8"?>
<sst xmlns="http://schemas.openxmlformats.org/spreadsheetml/2006/main" count="75" uniqueCount="68">
  <si>
    <t>PODER JUDICIÁRIO</t>
  </si>
  <si>
    <t>ÓRGÃO:</t>
  </si>
  <si>
    <t>JUSTIÇA FEDERAL</t>
  </si>
  <si>
    <t>UNIDADE:</t>
  </si>
  <si>
    <t>090029 - TRIBUNAL REGIONAL FEDERAL DA 3ª REGIÃO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</si>
  <si>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</si>
  <si>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</si>
  <si>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</si>
  <si>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</si>
  <si>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</si>
  <si>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</si>
  <si>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</si>
  <si>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</si>
  <si>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</si>
  <si>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</si>
  <si>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</si>
  <si>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</si>
  <si>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</si>
  <si>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</si>
  <si>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</si>
  <si>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</si>
  <si>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</si>
  <si>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</si>
  <si>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</si>
  <si>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</si>
  <si>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</si>
  <si>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</si>
  <si>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</si>
  <si>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</si>
  <si>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</si>
  <si>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</si>
  <si>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</si>
  <si>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</si>
  <si>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</si>
  <si>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</si>
  <si>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</si>
  <si>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</si>
  <si>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</si>
  <si>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</si>
  <si>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</si>
  <si>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</si>
  <si>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</si>
  <si>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</si>
  <si>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</si>
  <si>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</si>
  <si>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</si>
  <si>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</si>
  <si>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</si>
  <si>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</si>
  <si>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</si>
  <si>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</si>
  <si>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>PROV.REC.-PROV.CONC.</t>
  </si>
  <si>
    <t>DEST.REC.</t>
  </si>
  <si>
    <t>TOTAL</t>
  </si>
  <si>
    <t>DESP.EMP.</t>
  </si>
  <si>
    <t>DESP.LIQUID.</t>
  </si>
  <si>
    <t>DESP.PAGAS</t>
  </si>
  <si>
    <t>RELATÓRIOS TESOURO:</t>
  </si>
  <si>
    <t>SOMA TOTAL</t>
  </si>
  <si>
    <t>RELATÓRIO TESOURO</t>
  </si>
  <si>
    <t>DIFERENÇAS</t>
  </si>
  <si>
    <t>DESC.LÍQ.</t>
  </si>
  <si>
    <t>EMP.EMIT.</t>
  </si>
  <si>
    <t>EMP.LIQUID.</t>
  </si>
  <si>
    <t>EMP.PAGOS</t>
  </si>
  <si>
    <t>CONSULTAS SIAFI TELA PRETA:</t>
  </si>
  <si>
    <t>ROTINA CONOR UG29</t>
  </si>
  <si>
    <t>ROTINA CONOR UG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</si>
</sst>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  <numFmt numFmtId="167" formatCode="#,##0.00_);\(#,##0.00\)"/>
    <numFmt numFmtId="168" formatCode="#,##0.00_ ;[Red]\-#,##0.00\ 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  <font>
      <sz val="10"/>
      <color rgb="FFC00000"/>
      <name val="Arial"/>
      <family val="2"/>
    </font>
    <font>
      <sz val="24"/>
      <name val="Arial"/>
      <family val="2"/>
    </font>
    <font>
      <i/>
      <sz val="10"/>
      <name val="Arial"/>
      <family val="2"/>
    </font>
    <font>
      <sz val="10"/>
      <color theme="2" tint="-0.74999237037263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0" fillId="0" borderId="0" xfId="0" applyFill="1"/>
    <xf numFmtId="0" fontId="3" fillId="0" borderId="0" xfId="0" applyFont="1" applyAlignment="1"/>
    <xf numFmtId="0" fontId="2" fillId="0" borderId="0" xfId="0" applyFont="1"/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14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4" xfId="3" applyFont="1" applyFill="1" applyBorder="1" applyAlignment="1">
      <alignment horizontal="center" vertical="center" wrapText="1"/>
    </xf>
    <xf numFmtId="164" fontId="4" fillId="0" borderId="14" xfId="4" applyNumberFormat="1" applyFont="1" applyFill="1" applyBorder="1" applyAlignment="1">
      <alignment horizontal="center" vertical="center" wrapText="1"/>
    </xf>
    <xf numFmtId="164" fontId="4" fillId="0" borderId="11" xfId="4" applyNumberFormat="1" applyFont="1" applyFill="1" applyBorder="1" applyAlignment="1">
      <alignment horizontal="center" vertical="center" wrapText="1"/>
    </xf>
    <xf numFmtId="166" fontId="4" fillId="0" borderId="11" xfId="5" applyNumberFormat="1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164" fontId="4" fillId="0" borderId="20" xfId="4" applyNumberFormat="1" applyFont="1" applyFill="1" applyBorder="1" applyAlignment="1">
      <alignment horizontal="center" vertical="center" wrapText="1"/>
    </xf>
    <xf numFmtId="166" fontId="4" fillId="0" borderId="19" xfId="5" applyNumberFormat="1" applyFont="1" applyFill="1" applyBorder="1" applyAlignment="1">
      <alignment horizontal="center" vertical="center" wrapText="1"/>
    </xf>
    <xf numFmtId="2" fontId="2" fillId="0" borderId="21" xfId="3" applyNumberFormat="1" applyFont="1" applyFill="1" applyBorder="1" applyAlignment="1">
      <alignment horizontal="center" vertical="center" wrapText="1"/>
    </xf>
    <xf numFmtId="2" fontId="2" fillId="0" borderId="21" xfId="3" applyNumberFormat="1" applyFont="1" applyFill="1" applyBorder="1" applyAlignment="1">
      <alignment horizontal="left" vertical="center" wrapText="1"/>
    </xf>
    <xf numFmtId="2" fontId="2" fillId="0" borderId="22" xfId="3" applyNumberFormat="1" applyFont="1" applyFill="1" applyBorder="1" applyAlignment="1">
      <alignment vertical="center" wrapText="1"/>
    </xf>
    <xf numFmtId="2" fontId="2" fillId="0" borderId="21" xfId="3" applyNumberFormat="1" applyFont="1" applyFill="1" applyBorder="1" applyAlignment="1">
      <alignment vertical="center" wrapText="1"/>
    </xf>
    <xf numFmtId="166" fontId="5" fillId="0" borderId="23" xfId="5" applyNumberFormat="1" applyFont="1" applyBorder="1" applyAlignment="1">
      <alignment horizontal="right" vertical="center"/>
    </xf>
    <xf numFmtId="166" fontId="5" fillId="0" borderId="4" xfId="5" applyNumberFormat="1" applyFont="1" applyBorder="1" applyAlignment="1">
      <alignment horizontal="right" vertical="center"/>
    </xf>
    <xf numFmtId="166" fontId="5" fillId="0" borderId="23" xfId="5" applyNumberFormat="1" applyFont="1" applyFill="1" applyBorder="1" applyAlignment="1">
      <alignment horizontal="right" vertical="center"/>
    </xf>
    <xf numFmtId="164" fontId="5" fillId="0" borderId="23" xfId="4" applyNumberFormat="1" applyFont="1" applyBorder="1" applyAlignment="1">
      <alignment horizontal="right" vertical="center"/>
    </xf>
    <xf numFmtId="2" fontId="2" fillId="0" borderId="23" xfId="3" applyNumberFormat="1" applyFont="1" applyFill="1" applyBorder="1" applyAlignment="1">
      <alignment horizontal="center" vertical="center" wrapText="1"/>
    </xf>
    <xf numFmtId="2" fontId="2" fillId="0" borderId="23" xfId="3" applyNumberFormat="1" applyFont="1" applyFill="1" applyBorder="1" applyAlignment="1">
      <alignment horizontal="left" vertical="center" wrapText="1"/>
    </xf>
    <xf numFmtId="2" fontId="2" fillId="0" borderId="24" xfId="3" applyNumberFormat="1" applyFont="1" applyFill="1" applyBorder="1" applyAlignment="1">
      <alignment vertical="center" wrapText="1"/>
    </xf>
    <xf numFmtId="2" fontId="2" fillId="0" borderId="23" xfId="3" applyNumberFormat="1" applyFont="1" applyFill="1" applyBorder="1" applyAlignment="1">
      <alignment vertical="center" wrapText="1"/>
    </xf>
    <xf numFmtId="2" fontId="2" fillId="0" borderId="25" xfId="3" applyNumberFormat="1" applyFont="1" applyFill="1" applyBorder="1" applyAlignment="1">
      <alignment horizontal="center" vertical="center" wrapText="1"/>
    </xf>
    <xf numFmtId="2" fontId="2" fillId="0" borderId="9" xfId="3" applyNumberFormat="1" applyFont="1" applyFill="1" applyBorder="1" applyAlignment="1">
      <alignment horizontal="left" vertical="center" wrapText="1"/>
    </xf>
    <xf numFmtId="2" fontId="2" fillId="0" borderId="9" xfId="3" applyNumberFormat="1" applyFont="1" applyFill="1" applyBorder="1" applyAlignment="1">
      <alignment horizontal="center" vertical="center" wrapText="1"/>
    </xf>
    <xf numFmtId="2" fontId="2" fillId="0" borderId="26" xfId="3" applyNumberFormat="1" applyFont="1" applyFill="1" applyBorder="1" applyAlignment="1">
      <alignment vertical="center" wrapText="1"/>
    </xf>
    <xf numFmtId="2" fontId="2" fillId="0" borderId="25" xfId="3" applyNumberFormat="1" applyFont="1" applyFill="1" applyBorder="1" applyAlignment="1">
      <alignment vertical="center" wrapText="1"/>
    </xf>
    <xf numFmtId="2" fontId="2" fillId="0" borderId="27" xfId="3" applyNumberFormat="1" applyFont="1" applyFill="1" applyBorder="1" applyAlignment="1">
      <alignment horizontal="left" vertical="center" wrapText="1"/>
    </xf>
    <xf numFmtId="2" fontId="4" fillId="0" borderId="5" xfId="3" applyNumberFormat="1" applyFont="1" applyFill="1" applyBorder="1" applyAlignment="1">
      <alignment horizontal="center" vertical="center" wrapText="1"/>
    </xf>
    <xf numFmtId="2" fontId="4" fillId="0" borderId="28" xfId="3" applyNumberFormat="1" applyFont="1" applyFill="1" applyBorder="1" applyAlignment="1">
      <alignment horizontal="center" vertical="center" wrapText="1"/>
    </xf>
    <xf numFmtId="2" fontId="4" fillId="0" borderId="6" xfId="3" applyNumberFormat="1" applyFont="1" applyFill="1" applyBorder="1" applyAlignment="1">
      <alignment horizontal="center" vertical="center" wrapText="1"/>
    </xf>
    <xf numFmtId="166" fontId="5" fillId="0" borderId="29" xfId="5" applyNumberFormat="1" applyFont="1" applyBorder="1" applyAlignment="1">
      <alignment horizontal="right" vertical="center"/>
    </xf>
    <xf numFmtId="164" fontId="5" fillId="0" borderId="29" xfId="4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66" fontId="5" fillId="0" borderId="0" xfId="0" applyNumberFormat="1" applyFont="1" applyBorder="1"/>
    <xf numFmtId="164" fontId="5" fillId="0" borderId="0" xfId="2" applyNumberFormat="1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7" fillId="0" borderId="0" xfId="2" applyNumberFormat="1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4" fontId="2" fillId="0" borderId="0" xfId="0" applyNumberFormat="1" applyFont="1" applyFill="1"/>
    <xf numFmtId="4" fontId="7" fillId="0" borderId="0" xfId="0" applyNumberFormat="1" applyFont="1" applyFill="1"/>
    <xf numFmtId="0" fontId="7" fillId="0" borderId="0" xfId="0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 shrinkToFit="1"/>
    </xf>
    <xf numFmtId="0" fontId="7" fillId="0" borderId="0" xfId="0" applyFont="1" applyFill="1"/>
    <xf numFmtId="0" fontId="7" fillId="0" borderId="30" xfId="0" applyFont="1" applyBorder="1" applyAlignment="1">
      <alignment horizontal="right" vertical="center"/>
    </xf>
    <xf numFmtId="4" fontId="2" fillId="0" borderId="31" xfId="0" applyNumberFormat="1" applyFont="1" applyBorder="1" applyAlignment="1">
      <alignment vertical="center"/>
    </xf>
    <xf numFmtId="4" fontId="2" fillId="0" borderId="31" xfId="0" applyNumberFormat="1" applyFont="1" applyBorder="1" applyAlignment="1">
      <alignment vertical="center" shrinkToFit="1"/>
    </xf>
    <xf numFmtId="4" fontId="2" fillId="0" borderId="32" xfId="0" applyNumberFormat="1" applyFont="1" applyBorder="1" applyAlignment="1">
      <alignment vertical="center" shrinkToFit="1"/>
    </xf>
    <xf numFmtId="4" fontId="7" fillId="0" borderId="0" xfId="0" applyNumberFormat="1" applyFont="1" applyFill="1" applyAlignment="1">
      <alignment horizontal="right" vertical="center"/>
    </xf>
    <xf numFmtId="4" fontId="2" fillId="0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right"/>
    </xf>
    <xf numFmtId="4" fontId="7" fillId="0" borderId="0" xfId="0" quotePrefix="1" applyNumberFormat="1" applyFont="1" applyFill="1" applyAlignment="1">
      <alignment horizontal="right" vertical="center"/>
    </xf>
    <xf numFmtId="4" fontId="7" fillId="0" borderId="0" xfId="0" quotePrefix="1" applyNumberFormat="1" applyFont="1" applyFill="1" applyAlignment="1">
      <alignment horizontal="left" vertical="center"/>
    </xf>
    <xf numFmtId="167" fontId="2" fillId="0" borderId="0" xfId="0" applyNumberFormat="1" applyFont="1" applyBorder="1" applyAlignment="1"/>
    <xf numFmtId="4" fontId="2" fillId="0" borderId="31" xfId="0" applyNumberFormat="1" applyFont="1" applyFill="1" applyBorder="1" applyAlignment="1">
      <alignment vertical="center"/>
    </xf>
    <xf numFmtId="4" fontId="2" fillId="0" borderId="31" xfId="1" applyNumberFormat="1" applyFont="1" applyFill="1" applyBorder="1" applyAlignment="1">
      <alignment vertical="center"/>
    </xf>
    <xf numFmtId="4" fontId="8" fillId="0" borderId="0" xfId="1" applyNumberFormat="1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horizontal="right"/>
    </xf>
    <xf numFmtId="4" fontId="8" fillId="0" borderId="0" xfId="1" applyNumberFormat="1" applyFont="1" applyFill="1" applyBorder="1" applyAlignment="1">
      <alignment vertical="center"/>
    </xf>
    <xf numFmtId="10" fontId="2" fillId="0" borderId="0" xfId="0" applyNumberFormat="1" applyFont="1" applyFill="1"/>
    <xf numFmtId="168" fontId="2" fillId="0" borderId="0" xfId="0" applyNumberFormat="1" applyFont="1" applyFill="1"/>
    <xf numFmtId="167" fontId="10" fillId="0" borderId="0" xfId="0" applyNumberFormat="1" applyFont="1" applyFill="1" applyBorder="1"/>
    <xf numFmtId="0" fontId="0" fillId="0" borderId="0" xfId="0" applyFill="1" applyAlignment="1">
      <alignment horizontal="center"/>
    </xf>
    <xf numFmtId="4" fontId="0" fillId="0" borderId="0" xfId="0" applyNumberFormat="1" applyFill="1"/>
    <xf numFmtId="10" fontId="0" fillId="0" borderId="0" xfId="0" applyNumberFormat="1" applyFill="1" applyBorder="1"/>
    <xf numFmtId="10" fontId="0" fillId="0" borderId="0" xfId="0" applyNumberFormat="1" applyFill="1"/>
    <xf numFmtId="0" fontId="11" fillId="0" borderId="0" xfId="0" applyFont="1"/>
    <xf numFmtId="0" fontId="5" fillId="0" borderId="0" xfId="0" applyFont="1"/>
    <xf numFmtId="167" fontId="5" fillId="0" borderId="0" xfId="0" applyNumberFormat="1" applyFont="1" applyAlignment="1"/>
    <xf numFmtId="4" fontId="5" fillId="0" borderId="0" xfId="1" applyNumberFormat="1" applyFont="1" applyFill="1"/>
    <xf numFmtId="4" fontId="5" fillId="0" borderId="0" xfId="1" applyNumberFormat="1" applyFont="1" applyAlignment="1"/>
    <xf numFmtId="0" fontId="12" fillId="0" borderId="0" xfId="0" applyFont="1"/>
    <xf numFmtId="0" fontId="13" fillId="0" borderId="0" xfId="0" applyFont="1"/>
    <xf numFmtId="167" fontId="5" fillId="0" borderId="0" xfId="0" applyNumberFormat="1" applyFont="1"/>
    <xf numFmtId="4" fontId="5" fillId="0" borderId="0" xfId="1" applyNumberFormat="1" applyFont="1"/>
    <xf numFmtId="4" fontId="5" fillId="0" borderId="0" xfId="0" applyNumberFormat="1" applyFont="1" applyFill="1"/>
    <xf numFmtId="10" fontId="5" fillId="0" borderId="0" xfId="0" applyNumberFormat="1" applyFont="1" applyFill="1"/>
    <xf numFmtId="0" fontId="5" fillId="0" borderId="0" xfId="0" applyFont="1" applyFill="1"/>
    <xf numFmtId="4" fontId="14" fillId="0" borderId="0" xfId="0" applyNumberFormat="1" applyFont="1" applyFill="1"/>
    <xf numFmtId="4" fontId="15" fillId="0" borderId="0" xfId="0" applyNumberFormat="1" applyFont="1" applyFill="1"/>
    <xf numFmtId="43" fontId="2" fillId="0" borderId="0" xfId="1" applyFont="1" applyFill="1"/>
    <xf numFmtId="43" fontId="0" fillId="0" borderId="0" xfId="0" applyNumberFormat="1" applyFill="1"/>
    <xf numFmtId="0" fontId="4" fillId="0" borderId="0" xfId="0" applyFont="1" applyFill="1"/>
    <xf numFmtId="4" fontId="4" fillId="0" borderId="0" xfId="0" applyNumberFormat="1" applyFont="1" applyFill="1"/>
    <xf numFmtId="2" fontId="4" fillId="0" borderId="0" xfId="0" applyNumberFormat="1" applyFont="1" applyFill="1"/>
  </cellXfs>
  <cellStyles count="6">
    <cellStyle name="Normal" xfId="0" builtinId="0"/>
    <cellStyle name="Normal 2 8" xfId="3"/>
    <cellStyle name="Porcentagem 11 2" xfId="2"/>
    <cellStyle name="Porcentagem 2" xfId="4"/>
    <cellStyle name="Vírgula" xfId="1" builtinId="3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ok_Anexo%20II%20-%20Transparencia%20Mensal%202026%20-%20TR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  <sheetName val="Dez"/>
      <sheetName val="Access-Dez"/>
    </sheetNames>
    <sheetDataSet>
      <sheetData sheetId="0"/>
      <sheetData sheetId="1"/>
      <sheetData sheetId="2"/>
      <sheetData sheetId="3">
        <row r="10">
          <cell r="A10" t="str">
            <v>12104</v>
          </cell>
          <cell r="B10" t="str">
            <v>TRIBUNAL REGIONAL FEDERAL DA 3A. REGIAO</v>
          </cell>
          <cell r="C10" t="str">
            <v>02</v>
          </cell>
          <cell r="D10" t="str">
            <v>061</v>
          </cell>
          <cell r="E10" t="str">
            <v>0033</v>
          </cell>
          <cell r="F10" t="str">
            <v>PROGRAMA DE GESTAO E MANUTENCAO DO PODER JUDICIARIO</v>
          </cell>
          <cell r="G10" t="str">
            <v>4224</v>
          </cell>
          <cell r="H10" t="str">
            <v>ASSISTENCIA JURIDICA A PESSOAS CARENTES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M10">
            <v>10000</v>
          </cell>
          <cell r="N10">
            <v>0</v>
          </cell>
          <cell r="O10">
            <v>10000</v>
          </cell>
        </row>
        <row r="11">
          <cell r="A11" t="str">
            <v>12104</v>
          </cell>
          <cell r="B11" t="str">
            <v>TRIBUNAL REGIONAL FEDERAL DA 3A. REGIAO</v>
          </cell>
          <cell r="C11" t="str">
            <v>02</v>
          </cell>
          <cell r="D11" t="str">
            <v>061</v>
          </cell>
          <cell r="E11" t="str">
            <v>0033</v>
          </cell>
          <cell r="F11" t="str">
            <v>PROGRAMA DE GESTAO E MANUTENCAO DO PODER JUDICIARIO</v>
          </cell>
          <cell r="G11" t="str">
            <v>4257</v>
          </cell>
          <cell r="H11" t="str">
            <v>JULGAMENTO DE CAUSAS NA JUSTICA FEDERAL</v>
          </cell>
          <cell r="I11" t="str">
            <v>1</v>
          </cell>
          <cell r="J11" t="str">
            <v>1000</v>
          </cell>
          <cell r="K11" t="str">
            <v>RECURSOS LIVRES DA UNIAO</v>
          </cell>
          <cell r="L11" t="str">
            <v>4</v>
          </cell>
          <cell r="M11">
            <v>9444197</v>
          </cell>
          <cell r="N11">
            <v>0</v>
          </cell>
          <cell r="O11">
            <v>201149.31</v>
          </cell>
          <cell r="P11">
            <v>33599</v>
          </cell>
        </row>
        <row r="12">
          <cell r="A12" t="str">
            <v>12104</v>
          </cell>
          <cell r="B12" t="str">
            <v>TRIBUNAL REGIONAL FEDERAL DA 3A. REGIAO</v>
          </cell>
          <cell r="C12" t="str">
            <v>02</v>
          </cell>
          <cell r="D12" t="str">
            <v>061</v>
          </cell>
          <cell r="E12" t="str">
            <v>0033</v>
          </cell>
          <cell r="F12" t="str">
            <v>PROGRAMA DE GESTAO E MANUTENCAO DO PODER JUDICIARIO</v>
          </cell>
          <cell r="G12" t="str">
            <v>4257</v>
          </cell>
          <cell r="H12" t="str">
            <v>JULGAMENTO DE CAUSAS NA JUSTICA FEDERAL</v>
          </cell>
          <cell r="I12" t="str">
            <v>1</v>
          </cell>
          <cell r="J12" t="str">
            <v>1000</v>
          </cell>
          <cell r="K12" t="str">
            <v>RECURSOS LIVRES DA UNIAO</v>
          </cell>
          <cell r="L12" t="str">
            <v>3</v>
          </cell>
          <cell r="M12">
            <v>71151384</v>
          </cell>
          <cell r="N12">
            <v>1343117.52</v>
          </cell>
          <cell r="O12">
            <v>51701163.289999999</v>
          </cell>
          <cell r="P12">
            <v>3952121.22</v>
          </cell>
          <cell r="Q12">
            <v>1679024.71</v>
          </cell>
        </row>
        <row r="13">
          <cell r="A13" t="str">
            <v>12104</v>
          </cell>
          <cell r="B13" t="str">
            <v>TRIBUNAL REGIONAL FEDERAL DA 3A. REGIAO</v>
          </cell>
          <cell r="C13" t="str">
            <v>02</v>
          </cell>
          <cell r="D13" t="str">
            <v>061</v>
          </cell>
          <cell r="E13" t="str">
            <v>0033</v>
          </cell>
          <cell r="F13" t="str">
            <v>PROGRAMA DE GESTAO E MANUTENCAO DO PODER JUDICIARIO</v>
          </cell>
          <cell r="G13" t="str">
            <v>4257</v>
          </cell>
          <cell r="H13" t="str">
            <v>JULGAMENTO DE CAUSAS NA JUSTICA FEDERAL</v>
          </cell>
          <cell r="I13" t="str">
            <v>1</v>
          </cell>
          <cell r="J13" t="str">
            <v>1138</v>
          </cell>
          <cell r="K13" t="str">
            <v>MELHORIA DA PRESTACAO JURISDICIONAL</v>
          </cell>
          <cell r="L13" t="str">
            <v>3</v>
          </cell>
          <cell r="M13">
            <v>35149</v>
          </cell>
        </row>
        <row r="14">
          <cell r="A14" t="str">
            <v>12104</v>
          </cell>
          <cell r="B14" t="str">
            <v>TRIBUNAL REGIONAL FEDERAL DA 3A. REGIAO</v>
          </cell>
          <cell r="C14" t="str">
            <v>02</v>
          </cell>
          <cell r="D14" t="str">
            <v>122</v>
          </cell>
          <cell r="E14" t="str">
            <v>0033</v>
          </cell>
          <cell r="F14" t="str">
            <v>PROGRAMA DE GESTAO E MANUTENCAO DO PODER JUDICIARIO</v>
          </cell>
          <cell r="G14" t="str">
            <v>20TP</v>
          </cell>
          <cell r="H14" t="str">
            <v>ATIVOS CIVIS DA UNIAO</v>
          </cell>
          <cell r="I14" t="str">
            <v>1</v>
          </cell>
          <cell r="J14" t="str">
            <v>1000</v>
          </cell>
          <cell r="K14" t="str">
            <v>RECURSOS LIVRES DA UNIAO</v>
          </cell>
          <cell r="L14" t="str">
            <v>1</v>
          </cell>
          <cell r="M14">
            <v>110036137.23999999</v>
          </cell>
          <cell r="O14">
            <v>110036127.23999999</v>
          </cell>
          <cell r="P14">
            <v>110030040.20999999</v>
          </cell>
          <cell r="Q14">
            <v>93473521.230000004</v>
          </cell>
        </row>
        <row r="15">
          <cell r="A15" t="str">
            <v>12104</v>
          </cell>
          <cell r="B15" t="str">
            <v>TRIBUNAL REGIONAL FEDERAL DA 3A. REGIAO</v>
          </cell>
          <cell r="C15" t="str">
            <v>02</v>
          </cell>
          <cell r="D15" t="str">
            <v>122</v>
          </cell>
          <cell r="E15" t="str">
            <v>0033</v>
          </cell>
          <cell r="F15" t="str">
            <v>PROGRAMA DE GESTAO E MANUTENCAO DO PODER JUDICIARIO</v>
          </cell>
          <cell r="G15" t="str">
            <v>216H</v>
          </cell>
          <cell r="H15" t="str">
            <v>AJUDA DE CUSTO PARA MORADIA OU AUXILIO-MORADIA A AGENTES PUB</v>
          </cell>
          <cell r="I15" t="str">
            <v>1</v>
          </cell>
          <cell r="J15" t="str">
            <v>1000</v>
          </cell>
          <cell r="K15" t="str">
            <v>RECURSOS LIVRES DA UNIAO</v>
          </cell>
          <cell r="L15" t="str">
            <v>3</v>
          </cell>
          <cell r="M15">
            <v>170000</v>
          </cell>
          <cell r="N15">
            <v>0</v>
          </cell>
          <cell r="O15">
            <v>140000</v>
          </cell>
          <cell r="P15">
            <v>9585.26</v>
          </cell>
          <cell r="Q15">
            <v>9571</v>
          </cell>
        </row>
        <row r="16">
          <cell r="A16" t="str">
            <v>12104</v>
          </cell>
          <cell r="B16" t="str">
            <v>TRIBUNAL REGIONAL FEDERAL DA 3A. REGIAO</v>
          </cell>
          <cell r="C16" t="str">
            <v>02</v>
          </cell>
          <cell r="D16" t="str">
            <v>122</v>
          </cell>
          <cell r="E16" t="str">
            <v>0033</v>
          </cell>
          <cell r="F16" t="str">
            <v>PROGRAMA DE GESTAO E MANUTENCAO DO PODER JUDICIARIO</v>
          </cell>
          <cell r="G16" t="str">
            <v>219Z</v>
          </cell>
          <cell r="H16" t="str">
            <v>CONSERVACAO E RECUPERACAO DO PATRIMONIO DA UNIAO</v>
          </cell>
          <cell r="I16" t="str">
            <v>1</v>
          </cell>
          <cell r="J16" t="str">
            <v>1000</v>
          </cell>
          <cell r="K16" t="str">
            <v>RECURSOS LIVRES DA UNIAO</v>
          </cell>
          <cell r="L16" t="str">
            <v>4</v>
          </cell>
          <cell r="M16">
            <v>5000000</v>
          </cell>
        </row>
        <row r="17">
          <cell r="A17" t="str">
            <v>12104</v>
          </cell>
          <cell r="B17" t="str">
            <v>TRIBUNAL REGIONAL FEDERAL DA 3A. REGIAO</v>
          </cell>
          <cell r="C17" t="str">
            <v>02</v>
          </cell>
          <cell r="D17" t="str">
            <v>331</v>
          </cell>
          <cell r="E17" t="str">
            <v>0033</v>
          </cell>
          <cell r="F17" t="str">
            <v>PROGRAMA DE GESTAO E MANUTENCAO DO PODER JUDICIARIO</v>
          </cell>
          <cell r="G17" t="str">
            <v>2004</v>
          </cell>
          <cell r="H17" t="str">
            <v>ASSISTENCIA MEDICA E ODONTOLOGICA AOS SERVIDORES CIVIS, EMPR</v>
          </cell>
          <cell r="I17" t="str">
            <v>1</v>
          </cell>
          <cell r="J17" t="str">
            <v>1000</v>
          </cell>
          <cell r="K17" t="str">
            <v>RECURSOS LIVRES DA UNIAO</v>
          </cell>
          <cell r="L17" t="str">
            <v>3</v>
          </cell>
          <cell r="M17">
            <v>31359191.5</v>
          </cell>
          <cell r="N17">
            <v>0</v>
          </cell>
          <cell r="O17">
            <v>31359191.059999999</v>
          </cell>
          <cell r="P17">
            <v>3525523.42</v>
          </cell>
          <cell r="Q17">
            <v>489150.6</v>
          </cell>
        </row>
        <row r="18">
          <cell r="A18" t="str">
            <v>12104</v>
          </cell>
          <cell r="B18" t="str">
            <v>TRIBUNAL REGIONAL FEDERAL DA 3A. REGIAO</v>
          </cell>
          <cell r="C18" t="str">
            <v>02</v>
          </cell>
          <cell r="D18" t="str">
            <v>331</v>
          </cell>
          <cell r="E18" t="str">
            <v>0033</v>
          </cell>
          <cell r="F18" t="str">
            <v>PROGRAMA DE GESTAO E MANUTENCAO DO PODER JUDICIARIO</v>
          </cell>
          <cell r="G18" t="str">
            <v>212B</v>
          </cell>
          <cell r="H18" t="str">
            <v>BENEFICIOS OBRIGATORIOS AOS SERVIDORES CIVIS, EMPREGADOS, MI</v>
          </cell>
          <cell r="I18" t="str">
            <v>1</v>
          </cell>
          <cell r="J18" t="str">
            <v>1000</v>
          </cell>
          <cell r="K18" t="str">
            <v>RECURSOS LIVRES DA UNIAO</v>
          </cell>
          <cell r="L18" t="str">
            <v>3</v>
          </cell>
          <cell r="M18">
            <v>7967004.2800000003</v>
          </cell>
          <cell r="O18">
            <v>7859471.8499999996</v>
          </cell>
          <cell r="P18">
            <v>7736957.6699999999</v>
          </cell>
          <cell r="Q18">
            <v>7721222.9100000001</v>
          </cell>
        </row>
        <row r="19">
          <cell r="A19" t="str">
            <v>12104</v>
          </cell>
          <cell r="B19" t="str">
            <v>TRIBUNAL REGIONAL FEDERAL DA 3A. REGIAO</v>
          </cell>
          <cell r="C19" t="str">
            <v>02</v>
          </cell>
          <cell r="D19" t="str">
            <v>846</v>
          </cell>
          <cell r="E19" t="str">
            <v>0033</v>
          </cell>
          <cell r="F19" t="str">
            <v>PROGRAMA DE GESTAO E MANUTENCAO DO PODER JUDICIARIO</v>
          </cell>
          <cell r="G19" t="str">
            <v>09HB</v>
          </cell>
          <cell r="H19" t="str">
            <v>CONTRIBUICAO DA UNIAO, DE SUAS AUTARQUIAS E FUNDACOES PARA O</v>
          </cell>
          <cell r="I19" t="str">
            <v>1</v>
          </cell>
          <cell r="J19" t="str">
            <v>1000</v>
          </cell>
          <cell r="K19" t="str">
            <v>RECURSOS LIVRES DA UNIAO</v>
          </cell>
          <cell r="L19" t="str">
            <v>1</v>
          </cell>
          <cell r="M19">
            <v>15021838.880000001</v>
          </cell>
          <cell r="O19">
            <v>15021838.880000001</v>
          </cell>
          <cell r="P19">
            <v>15021838.880000001</v>
          </cell>
          <cell r="Q19">
            <v>7650238.4199999999</v>
          </cell>
        </row>
        <row r="20">
          <cell r="A20" t="str">
            <v>12104</v>
          </cell>
          <cell r="B20" t="str">
            <v>TRIBUNAL REGIONAL FEDERAL DA 3A. REGIAO</v>
          </cell>
          <cell r="C20" t="str">
            <v>09</v>
          </cell>
          <cell r="D20" t="str">
            <v>272</v>
          </cell>
          <cell r="E20" t="str">
            <v>0033</v>
          </cell>
          <cell r="F20" t="str">
            <v>PROGRAMA DE GESTAO E MANUTENCAO DO PODER JUDICIARIO</v>
          </cell>
          <cell r="G20" t="str">
            <v>0181</v>
          </cell>
          <cell r="H20" t="str">
            <v>APOSENTADORIAS E PENSOES CIVIS DA UNIAO</v>
          </cell>
          <cell r="I20" t="str">
            <v>2</v>
          </cell>
          <cell r="J20" t="str">
            <v>1056</v>
          </cell>
          <cell r="K20" t="str">
            <v>BENEFICIOS DO RPPS DA UNIAO</v>
          </cell>
          <cell r="L20" t="str">
            <v>1</v>
          </cell>
          <cell r="M20">
            <v>41813858.259999998</v>
          </cell>
          <cell r="O20">
            <v>41813858.259999998</v>
          </cell>
          <cell r="P20">
            <v>41813858.259999998</v>
          </cell>
          <cell r="Q20">
            <v>34639508.380000003</v>
          </cell>
        </row>
        <row r="21">
          <cell r="A21" t="str">
            <v>12104</v>
          </cell>
          <cell r="B21" t="str">
            <v>TRIBUNAL REGIONAL FEDERAL DA 3A. REGIAO</v>
          </cell>
          <cell r="C21" t="str">
            <v>28</v>
          </cell>
          <cell r="D21" t="str">
            <v>846</v>
          </cell>
          <cell r="E21" t="str">
            <v>0909</v>
          </cell>
          <cell r="F21" t="str">
            <v>OPERACOES ESPECIAIS: OUTROS ENCARGOS ESPECIAIS</v>
          </cell>
          <cell r="G21" t="str">
            <v>00S6</v>
          </cell>
          <cell r="H21" t="str">
            <v>BENEFICIO ESPECIAL - LEI N. 12.618, DE 2012</v>
          </cell>
          <cell r="I21" t="str">
            <v>1</v>
          </cell>
          <cell r="J21" t="str">
            <v>1000</v>
          </cell>
          <cell r="K21" t="str">
            <v>RECURSOS LIVRES DA UNIAO</v>
          </cell>
          <cell r="L21" t="str">
            <v>1</v>
          </cell>
          <cell r="M21">
            <v>294312.73</v>
          </cell>
          <cell r="O21">
            <v>294312.73</v>
          </cell>
          <cell r="P21">
            <v>294312.73</v>
          </cell>
          <cell r="Q21">
            <v>294312.73</v>
          </cell>
        </row>
        <row r="25">
          <cell r="M25">
            <v>292303072.89000005</v>
          </cell>
          <cell r="N25">
            <v>1343117.52</v>
          </cell>
          <cell r="O25">
            <v>258437112.61999997</v>
          </cell>
          <cell r="P25">
            <v>182417836.64999998</v>
          </cell>
          <cell r="Q25">
            <v>145956549.97999999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7"/>
  <sheetViews>
    <sheetView showGridLines="0" tabSelected="1" view="pageBreakPreview" zoomScale="80" zoomScaleNormal="100" zoomScaleSheetLayoutView="80" workbookViewId="0"/>
  </sheetViews>
  <sheetFormatPr defaultColWidth="9.1796875" defaultRowHeight="25.5" customHeight="1" x14ac:dyDescent="0.25"/>
  <cols>
    <col min="1" max="1" width="17.7265625" style="105" customWidth="1"/>
    <col min="2" max="2" width="35.7265625" style="105" customWidth="1"/>
    <col min="3" max="4" width="15.7265625" style="105" customWidth="1"/>
    <col min="5" max="6" width="55.7265625" style="105" customWidth="1"/>
    <col min="7" max="8" width="8.7265625" style="106" customWidth="1"/>
    <col min="9" max="9" width="35.7265625" style="106" customWidth="1"/>
    <col min="10" max="10" width="8.7265625" style="106" customWidth="1"/>
    <col min="11" max="15" width="16.7265625" style="106" customWidth="1"/>
    <col min="16" max="16" width="16.7265625" style="108" customWidth="1"/>
    <col min="17" max="17" width="16.7265625" style="106" customWidth="1"/>
    <col min="18" max="18" width="16.7265625" style="108" customWidth="1"/>
    <col min="19" max="19" width="16.7265625" style="106" customWidth="1"/>
    <col min="20" max="20" width="8.7265625" style="108" customWidth="1"/>
    <col min="21" max="21" width="16.7265625" style="5" customWidth="1"/>
    <col min="22" max="22" width="8.81640625" style="5" customWidth="1"/>
    <col min="23" max="23" width="16.7265625" style="5" customWidth="1"/>
    <col min="24" max="24" width="8.7265625" style="5" customWidth="1"/>
    <col min="25" max="25" width="9.26953125" style="5" bestFit="1" customWidth="1"/>
    <col min="26" max="26" width="11" style="5" bestFit="1" customWidth="1"/>
    <col min="27" max="27" width="12.54296875" style="5" bestFit="1" customWidth="1"/>
    <col min="28" max="28" width="9.26953125" style="5" bestFit="1" customWidth="1"/>
    <col min="29" max="29" width="9.453125" style="5" customWidth="1"/>
    <col min="30" max="30" width="39.54296875" style="5" customWidth="1"/>
    <col min="31" max="31" width="10.1796875" style="5" bestFit="1" customWidth="1"/>
    <col min="32" max="32" width="9.26953125" style="5" customWidth="1"/>
    <col min="33" max="33" width="50.26953125" style="5" customWidth="1"/>
    <col min="34" max="34" width="5.1796875" style="5" customWidth="1"/>
    <col min="35" max="35" width="23.1796875" style="5" bestFit="1" customWidth="1"/>
    <col min="36" max="39" width="34.1796875" style="5" bestFit="1" customWidth="1"/>
    <col min="40" max="40" width="32.54296875" style="5" bestFit="1" customWidth="1"/>
    <col min="41" max="16384" width="9.1796875" style="5"/>
  </cols>
  <sheetData>
    <row r="1" spans="1:24" ht="12.5" x14ac:dyDescent="0.25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5" x14ac:dyDescent="0.25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5" x14ac:dyDescent="0.25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5" x14ac:dyDescent="0.25">
      <c r="A4" s="7" t="s">
        <v>5</v>
      </c>
      <c r="B4" s="8">
        <v>46054</v>
      </c>
      <c r="C4" s="9"/>
      <c r="D4" s="7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ht="13" x14ac:dyDescent="0.3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3" thickBot="1" x14ac:dyDescent="0.3">
      <c r="A6" s="2"/>
      <c r="B6" s="2"/>
      <c r="C6" s="2"/>
      <c r="D6" s="2"/>
      <c r="E6" s="2"/>
      <c r="F6" s="2"/>
      <c r="G6" s="2"/>
      <c r="H6" s="3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4"/>
      <c r="V6" s="2"/>
      <c r="W6" s="4"/>
      <c r="X6" s="2"/>
    </row>
    <row r="7" spans="1:24" ht="28.5" customHeight="1" thickBot="1" x14ac:dyDescent="0.3">
      <c r="A7" s="11" t="s">
        <v>7</v>
      </c>
      <c r="B7" s="12"/>
      <c r="C7" s="12"/>
      <c r="D7" s="12"/>
      <c r="E7" s="12"/>
      <c r="F7" s="12"/>
      <c r="G7" s="12"/>
      <c r="H7" s="12"/>
      <c r="I7" s="12"/>
      <c r="J7" s="13"/>
      <c r="K7" s="14" t="s">
        <v>8</v>
      </c>
      <c r="L7" s="15" t="s">
        <v>9</v>
      </c>
      <c r="M7" s="16"/>
      <c r="N7" s="14" t="s">
        <v>10</v>
      </c>
      <c r="O7" s="14" t="s">
        <v>11</v>
      </c>
      <c r="P7" s="11" t="s">
        <v>12</v>
      </c>
      <c r="Q7" s="13"/>
      <c r="R7" s="14" t="s">
        <v>13</v>
      </c>
      <c r="S7" s="11" t="s">
        <v>14</v>
      </c>
      <c r="T7" s="12"/>
      <c r="U7" s="12"/>
      <c r="V7" s="12"/>
      <c r="W7" s="12"/>
      <c r="X7" s="13"/>
    </row>
    <row r="8" spans="1:24" ht="28.5" customHeight="1" x14ac:dyDescent="0.25">
      <c r="A8" s="17" t="s">
        <v>15</v>
      </c>
      <c r="B8" s="18"/>
      <c r="C8" s="19" t="s">
        <v>16</v>
      </c>
      <c r="D8" s="19" t="s">
        <v>17</v>
      </c>
      <c r="E8" s="20" t="s">
        <v>18</v>
      </c>
      <c r="F8" s="21"/>
      <c r="G8" s="19" t="s">
        <v>19</v>
      </c>
      <c r="H8" s="22" t="s">
        <v>20</v>
      </c>
      <c r="I8" s="23"/>
      <c r="J8" s="19" t="s">
        <v>21</v>
      </c>
      <c r="K8" s="24"/>
      <c r="L8" s="25" t="s">
        <v>22</v>
      </c>
      <c r="M8" s="25" t="s">
        <v>23</v>
      </c>
      <c r="N8" s="24"/>
      <c r="O8" s="24"/>
      <c r="P8" s="26" t="s">
        <v>24</v>
      </c>
      <c r="Q8" s="26" t="s">
        <v>25</v>
      </c>
      <c r="R8" s="24"/>
      <c r="S8" s="27" t="s">
        <v>26</v>
      </c>
      <c r="T8" s="28" t="s">
        <v>27</v>
      </c>
      <c r="U8" s="27" t="s">
        <v>28</v>
      </c>
      <c r="V8" s="29" t="s">
        <v>27</v>
      </c>
      <c r="W8" s="30" t="s">
        <v>29</v>
      </c>
      <c r="X8" s="29" t="s">
        <v>27</v>
      </c>
    </row>
    <row r="9" spans="1:24" ht="28.5" customHeight="1" thickBot="1" x14ac:dyDescent="0.3">
      <c r="A9" s="31" t="s">
        <v>30</v>
      </c>
      <c r="B9" s="31" t="s">
        <v>31</v>
      </c>
      <c r="C9" s="32"/>
      <c r="D9" s="32"/>
      <c r="E9" s="33" t="s">
        <v>32</v>
      </c>
      <c r="F9" s="33" t="s">
        <v>33</v>
      </c>
      <c r="G9" s="32"/>
      <c r="H9" s="33" t="s">
        <v>30</v>
      </c>
      <c r="I9" s="33" t="s">
        <v>31</v>
      </c>
      <c r="J9" s="32"/>
      <c r="K9" s="31" t="s">
        <v>34</v>
      </c>
      <c r="L9" s="34" t="s">
        <v>35</v>
      </c>
      <c r="M9" s="34" t="s">
        <v>36</v>
      </c>
      <c r="N9" s="34" t="s">
        <v>37</v>
      </c>
      <c r="O9" s="34" t="s">
        <v>38</v>
      </c>
      <c r="P9" s="34" t="s">
        <v>39</v>
      </c>
      <c r="Q9" s="34" t="s">
        <v>40</v>
      </c>
      <c r="R9" s="31" t="s">
        <v>41</v>
      </c>
      <c r="S9" s="35" t="s">
        <v>42</v>
      </c>
      <c r="T9" s="36" t="s">
        <v>43</v>
      </c>
      <c r="U9" s="35" t="s">
        <v>44</v>
      </c>
      <c r="V9" s="36" t="s">
        <v>45</v>
      </c>
      <c r="W9" s="37" t="s">
        <v>46</v>
      </c>
      <c r="X9" s="36" t="s">
        <v>47</v>
      </c>
    </row>
    <row r="10" spans="1:24" ht="28.5" customHeight="1" x14ac:dyDescent="0.25">
      <c r="A10" s="38" t="str">
        <f>+'[1]Access-Fev'!A10</f>
        <v>12104</v>
      </c>
      <c r="B10" s="39" t="str">
        <f>+'[1]Access-Fev'!B10</f>
        <v>TRIBUNAL REGIONAL FEDERAL DA 3A. REGIAO</v>
      </c>
      <c r="C10" s="38" t="str">
        <f>CONCATENATE('[1]Access-Fev'!C10,".",'[1]Access-Fev'!D10)</f>
        <v>02.061</v>
      </c>
      <c r="D10" s="38" t="str">
        <f>CONCATENATE('[1]Access-Fev'!E10,".",'[1]Access-Fev'!G10)</f>
        <v>0033.4224</v>
      </c>
      <c r="E10" s="39" t="str">
        <f>+'[1]Access-Fev'!F10</f>
        <v>PROGRAMA DE GESTAO E MANUTENCAO DO PODER JUDICIARIO</v>
      </c>
      <c r="F10" s="40" t="str">
        <f>+'[1]Access-Fev'!H10</f>
        <v>ASSISTENCIA JURIDICA A PESSOAS CARENTES</v>
      </c>
      <c r="G10" s="38" t="str">
        <f>IF('[1]Access-Fev'!I10="1","F","S")</f>
        <v>F</v>
      </c>
      <c r="H10" s="38" t="str">
        <f>+'[1]Access-Fev'!J10</f>
        <v>1000</v>
      </c>
      <c r="I10" s="41" t="str">
        <f>+'[1]Access-Fev'!K10</f>
        <v>RECURSOS LIVRES DA UNIAO</v>
      </c>
      <c r="J10" s="38" t="str">
        <f>+'[1]Access-Fev'!L10</f>
        <v>3</v>
      </c>
      <c r="K10" s="42"/>
      <c r="L10" s="42"/>
      <c r="M10" s="42"/>
      <c r="N10" s="42">
        <f>+K10+L10-M10</f>
        <v>0</v>
      </c>
      <c r="O10" s="42">
        <f>'[1]Access-Fev'!N10</f>
        <v>0</v>
      </c>
      <c r="P10" s="42">
        <f>'[1]Access-Fev'!M10</f>
        <v>10000</v>
      </c>
      <c r="Q10" s="43"/>
      <c r="R10" s="44">
        <f>N10-O10+P10+Q10</f>
        <v>10000</v>
      </c>
      <c r="S10" s="42">
        <f>'[1]Access-Fev'!O10</f>
        <v>10000</v>
      </c>
      <c r="T10" s="45">
        <f>IF(R10&gt;0,S10/R10,0)</f>
        <v>1</v>
      </c>
      <c r="U10" s="42">
        <f>'[1]Access-Fev'!P10</f>
        <v>0</v>
      </c>
      <c r="V10" s="45">
        <f>IF(R10&gt;0,U10/R10,0)</f>
        <v>0</v>
      </c>
      <c r="W10" s="42">
        <f>'[1]Access-Fev'!Q10</f>
        <v>0</v>
      </c>
      <c r="X10" s="45">
        <f>IF(R10&gt;0,W10/R10,0)</f>
        <v>0</v>
      </c>
    </row>
    <row r="11" spans="1:24" ht="28.5" customHeight="1" x14ac:dyDescent="0.25">
      <c r="A11" s="46" t="str">
        <f>+'[1]Access-Fev'!A11</f>
        <v>12104</v>
      </c>
      <c r="B11" s="47" t="str">
        <f>+'[1]Access-Fev'!B11</f>
        <v>TRIBUNAL REGIONAL FEDERAL DA 3A. REGIAO</v>
      </c>
      <c r="C11" s="46" t="str">
        <f>CONCATENATE('[1]Access-Fev'!C11,".",'[1]Access-Fev'!D11)</f>
        <v>02.061</v>
      </c>
      <c r="D11" s="46" t="str">
        <f>CONCATENATE('[1]Access-Fev'!E11,".",'[1]Access-Fev'!G11)</f>
        <v>0033.4257</v>
      </c>
      <c r="E11" s="47" t="str">
        <f>+'[1]Access-Fev'!F11</f>
        <v>PROGRAMA DE GESTAO E MANUTENCAO DO PODER JUDICIARIO</v>
      </c>
      <c r="F11" s="48" t="str">
        <f>+'[1]Access-Fev'!H11</f>
        <v>JULGAMENTO DE CAUSAS NA JUSTICA FEDERAL</v>
      </c>
      <c r="G11" s="46" t="str">
        <f>IF('[1]Access-Fev'!I11="1","F","S")</f>
        <v>F</v>
      </c>
      <c r="H11" s="46" t="str">
        <f>+'[1]Access-Fev'!J11</f>
        <v>1000</v>
      </c>
      <c r="I11" s="49" t="str">
        <f>+'[1]Access-Fev'!K11</f>
        <v>RECURSOS LIVRES DA UNIAO</v>
      </c>
      <c r="J11" s="46" t="str">
        <f>+'[1]Access-Fev'!L11</f>
        <v>4</v>
      </c>
      <c r="K11" s="42"/>
      <c r="L11" s="42"/>
      <c r="M11" s="42"/>
      <c r="N11" s="42">
        <f t="shared" ref="N11:N21" si="0">+K11+L11-M11</f>
        <v>0</v>
      </c>
      <c r="O11" s="42">
        <f>'[1]Access-Fev'!N11</f>
        <v>0</v>
      </c>
      <c r="P11" s="42">
        <f>'[1]Access-Fev'!M11</f>
        <v>9444197</v>
      </c>
      <c r="Q11" s="42"/>
      <c r="R11" s="44">
        <f t="shared" ref="R11:R21" si="1">N11-O11+P11+Q11</f>
        <v>9444197</v>
      </c>
      <c r="S11" s="42">
        <f>'[1]Access-Fev'!O11</f>
        <v>201149.31</v>
      </c>
      <c r="T11" s="45">
        <f t="shared" ref="T11:T22" si="2">IF(R11&gt;0,S11/R11,0)</f>
        <v>2.1298720261764974E-2</v>
      </c>
      <c r="U11" s="42">
        <f>'[1]Access-Fev'!P11</f>
        <v>33599</v>
      </c>
      <c r="V11" s="45">
        <f t="shared" ref="V11:V22" si="3">IF(R11&gt;0,U11/R11,0)</f>
        <v>3.5576343864915142E-3</v>
      </c>
      <c r="W11" s="42">
        <f>'[1]Access-Fev'!Q11</f>
        <v>0</v>
      </c>
      <c r="X11" s="45">
        <f t="shared" ref="X11:X22" si="4">IF(R11&gt;0,W11/R11,0)</f>
        <v>0</v>
      </c>
    </row>
    <row r="12" spans="1:24" ht="28.5" customHeight="1" x14ac:dyDescent="0.25">
      <c r="A12" s="46" t="str">
        <f>+'[1]Access-Fev'!A12</f>
        <v>12104</v>
      </c>
      <c r="B12" s="47" t="str">
        <f>+'[1]Access-Fev'!B12</f>
        <v>TRIBUNAL REGIONAL FEDERAL DA 3A. REGIAO</v>
      </c>
      <c r="C12" s="46" t="str">
        <f>CONCATENATE('[1]Access-Fev'!C12,".",'[1]Access-Fev'!D12)</f>
        <v>02.061</v>
      </c>
      <c r="D12" s="46" t="str">
        <f>CONCATENATE('[1]Access-Fev'!E12,".",'[1]Access-Fev'!G12)</f>
        <v>0033.4257</v>
      </c>
      <c r="E12" s="47" t="str">
        <f>+'[1]Access-Fev'!F12</f>
        <v>PROGRAMA DE GESTAO E MANUTENCAO DO PODER JUDICIARIO</v>
      </c>
      <c r="F12" s="48" t="str">
        <f>+'[1]Access-Fev'!H12</f>
        <v>JULGAMENTO DE CAUSAS NA JUSTICA FEDERAL</v>
      </c>
      <c r="G12" s="46" t="str">
        <f>IF('[1]Access-Fev'!I12="1","F","S")</f>
        <v>F</v>
      </c>
      <c r="H12" s="46" t="str">
        <f>+'[1]Access-Fev'!J12</f>
        <v>1000</v>
      </c>
      <c r="I12" s="49" t="str">
        <f>+'[1]Access-Fev'!K12</f>
        <v>RECURSOS LIVRES DA UNIAO</v>
      </c>
      <c r="J12" s="46" t="str">
        <f>+'[1]Access-Fev'!L12</f>
        <v>3</v>
      </c>
      <c r="K12" s="42"/>
      <c r="L12" s="42"/>
      <c r="M12" s="42"/>
      <c r="N12" s="42">
        <f t="shared" si="0"/>
        <v>0</v>
      </c>
      <c r="O12" s="42">
        <f>'[1]Access-Fev'!N12</f>
        <v>1343117.52</v>
      </c>
      <c r="P12" s="42">
        <f>'[1]Access-Fev'!M12</f>
        <v>71151384</v>
      </c>
      <c r="Q12" s="42"/>
      <c r="R12" s="44">
        <f t="shared" si="1"/>
        <v>69808266.480000004</v>
      </c>
      <c r="S12" s="42">
        <f>'[1]Access-Fev'!O12</f>
        <v>51701163.289999999</v>
      </c>
      <c r="T12" s="45">
        <f t="shared" si="2"/>
        <v>0.74061663320077331</v>
      </c>
      <c r="U12" s="42">
        <f>'[1]Access-Fev'!P12</f>
        <v>3952121.22</v>
      </c>
      <c r="V12" s="45">
        <f t="shared" si="3"/>
        <v>5.6613943008200593E-2</v>
      </c>
      <c r="W12" s="42">
        <f>'[1]Access-Fev'!Q12</f>
        <v>1679024.71</v>
      </c>
      <c r="X12" s="45">
        <f t="shared" si="4"/>
        <v>2.4051946777406925E-2</v>
      </c>
    </row>
    <row r="13" spans="1:24" ht="28.5" customHeight="1" x14ac:dyDescent="0.25">
      <c r="A13" s="50" t="str">
        <f>+'[1]Access-Fev'!A13</f>
        <v>12104</v>
      </c>
      <c r="B13" s="51" t="str">
        <f>+'[1]Access-Fev'!B13</f>
        <v>TRIBUNAL REGIONAL FEDERAL DA 3A. REGIAO</v>
      </c>
      <c r="C13" s="52" t="str">
        <f>CONCATENATE('[1]Access-Fev'!C13,".",'[1]Access-Fev'!D13)</f>
        <v>02.061</v>
      </c>
      <c r="D13" s="52" t="str">
        <f>CONCATENATE('[1]Access-Fev'!E13,".",'[1]Access-Fev'!G13)</f>
        <v>0033.4257</v>
      </c>
      <c r="E13" s="51" t="str">
        <f>+'[1]Access-Fev'!F13</f>
        <v>PROGRAMA DE GESTAO E MANUTENCAO DO PODER JUDICIARIO</v>
      </c>
      <c r="F13" s="53" t="str">
        <f>+'[1]Access-Fev'!H13</f>
        <v>JULGAMENTO DE CAUSAS NA JUSTICA FEDERAL</v>
      </c>
      <c r="G13" s="50" t="str">
        <f>IF('[1]Access-Fev'!I13="1","F","S")</f>
        <v>F</v>
      </c>
      <c r="H13" s="50" t="str">
        <f>+'[1]Access-Fev'!J13</f>
        <v>1138</v>
      </c>
      <c r="I13" s="54" t="str">
        <f>+'[1]Access-Fev'!K13</f>
        <v>MELHORIA DA PRESTACAO JURISDICIONAL</v>
      </c>
      <c r="J13" s="50" t="str">
        <f>+'[1]Access-Fev'!L13</f>
        <v>3</v>
      </c>
      <c r="K13" s="42"/>
      <c r="L13" s="42"/>
      <c r="M13" s="42"/>
      <c r="N13" s="42">
        <f t="shared" si="0"/>
        <v>0</v>
      </c>
      <c r="O13" s="42">
        <f>'[1]Access-Fev'!N13</f>
        <v>0</v>
      </c>
      <c r="P13" s="42">
        <f>'[1]Access-Fev'!M13</f>
        <v>35149</v>
      </c>
      <c r="Q13" s="42"/>
      <c r="R13" s="44">
        <f t="shared" si="1"/>
        <v>35149</v>
      </c>
      <c r="S13" s="42">
        <f>'[1]Access-Fev'!O13</f>
        <v>0</v>
      </c>
      <c r="T13" s="45">
        <f t="shared" si="2"/>
        <v>0</v>
      </c>
      <c r="U13" s="42">
        <f>'[1]Access-Fev'!P13</f>
        <v>0</v>
      </c>
      <c r="V13" s="45">
        <f t="shared" si="3"/>
        <v>0</v>
      </c>
      <c r="W13" s="42">
        <f>'[1]Access-Fev'!Q13</f>
        <v>0</v>
      </c>
      <c r="X13" s="45">
        <f t="shared" si="4"/>
        <v>0</v>
      </c>
    </row>
    <row r="14" spans="1:24" ht="28.5" customHeight="1" x14ac:dyDescent="0.25">
      <c r="A14" s="46" t="str">
        <f>+'[1]Access-Fev'!A14</f>
        <v>12104</v>
      </c>
      <c r="B14" s="47" t="str">
        <f>+'[1]Access-Fev'!B14</f>
        <v>TRIBUNAL REGIONAL FEDERAL DA 3A. REGIAO</v>
      </c>
      <c r="C14" s="46" t="str">
        <f>CONCATENATE('[1]Access-Fev'!C14,".",'[1]Access-Fev'!D14)</f>
        <v>02.122</v>
      </c>
      <c r="D14" s="46" t="str">
        <f>CONCATENATE('[1]Access-Fev'!E14,".",'[1]Access-Fev'!G14)</f>
        <v>0033.20TP</v>
      </c>
      <c r="E14" s="47" t="str">
        <f>+'[1]Access-Fev'!F14</f>
        <v>PROGRAMA DE GESTAO E MANUTENCAO DO PODER JUDICIARIO</v>
      </c>
      <c r="F14" s="55" t="str">
        <f>+'[1]Access-Fev'!H14</f>
        <v>ATIVOS CIVIS DA UNIAO</v>
      </c>
      <c r="G14" s="46" t="str">
        <f>IF('[1]Access-Fev'!I14="1","F","S")</f>
        <v>F</v>
      </c>
      <c r="H14" s="46" t="str">
        <f>+'[1]Access-Fev'!J14</f>
        <v>1000</v>
      </c>
      <c r="I14" s="47" t="str">
        <f>+'[1]Access-Fev'!K14</f>
        <v>RECURSOS LIVRES DA UNIAO</v>
      </c>
      <c r="J14" s="46" t="str">
        <f>+'[1]Access-Fev'!L14</f>
        <v>1</v>
      </c>
      <c r="K14" s="42"/>
      <c r="L14" s="42"/>
      <c r="M14" s="42"/>
      <c r="N14" s="42">
        <f t="shared" si="0"/>
        <v>0</v>
      </c>
      <c r="O14" s="42">
        <f>'[1]Access-Fev'!N14</f>
        <v>0</v>
      </c>
      <c r="P14" s="42">
        <f>'[1]Access-Fev'!M14</f>
        <v>110036137.23999999</v>
      </c>
      <c r="Q14" s="42"/>
      <c r="R14" s="44">
        <f t="shared" si="1"/>
        <v>110036137.23999999</v>
      </c>
      <c r="S14" s="42">
        <f>'[1]Access-Fev'!O14</f>
        <v>110036127.23999999</v>
      </c>
      <c r="T14" s="45">
        <f t="shared" si="2"/>
        <v>0.99999990912076475</v>
      </c>
      <c r="U14" s="42">
        <f>'[1]Access-Fev'!P14</f>
        <v>110030040.20999999</v>
      </c>
      <c r="V14" s="45">
        <f t="shared" si="3"/>
        <v>0.99994459065764274</v>
      </c>
      <c r="W14" s="42">
        <f>'[1]Access-Fev'!Q14</f>
        <v>93473521.230000004</v>
      </c>
      <c r="X14" s="45">
        <f t="shared" si="4"/>
        <v>0.84948021236082427</v>
      </c>
    </row>
    <row r="15" spans="1:24" ht="28.5" customHeight="1" x14ac:dyDescent="0.25">
      <c r="A15" s="46" t="str">
        <f>+'[1]Access-Fev'!A15</f>
        <v>12104</v>
      </c>
      <c r="B15" s="47" t="str">
        <f>+'[1]Access-Fev'!B15</f>
        <v>TRIBUNAL REGIONAL FEDERAL DA 3A. REGIAO</v>
      </c>
      <c r="C15" s="46" t="str">
        <f>CONCATENATE('[1]Access-Fev'!C15,".",'[1]Access-Fev'!D15)</f>
        <v>02.122</v>
      </c>
      <c r="D15" s="46" t="str">
        <f>CONCATENATE('[1]Access-Fev'!E15,".",'[1]Access-Fev'!G15)</f>
        <v>0033.216H</v>
      </c>
      <c r="E15" s="47" t="str">
        <f>+'[1]Access-Fev'!F15</f>
        <v>PROGRAMA DE GESTAO E MANUTENCAO DO PODER JUDICIARIO</v>
      </c>
      <c r="F15" s="55" t="str">
        <f>+'[1]Access-Fev'!H15</f>
        <v>AJUDA DE CUSTO PARA MORADIA OU AUXILIO-MORADIA A AGENTES PUB</v>
      </c>
      <c r="G15" s="46" t="str">
        <f>IF('[1]Access-Fev'!I15="1","F","S")</f>
        <v>F</v>
      </c>
      <c r="H15" s="46" t="str">
        <f>+'[1]Access-Fev'!J15</f>
        <v>1000</v>
      </c>
      <c r="I15" s="47" t="str">
        <f>+'[1]Access-Fev'!K15</f>
        <v>RECURSOS LIVRES DA UNIAO</v>
      </c>
      <c r="J15" s="46" t="str">
        <f>+'[1]Access-Fev'!L15</f>
        <v>3</v>
      </c>
      <c r="K15" s="42"/>
      <c r="L15" s="42"/>
      <c r="M15" s="42"/>
      <c r="N15" s="42">
        <f t="shared" si="0"/>
        <v>0</v>
      </c>
      <c r="O15" s="42">
        <f>'[1]Access-Fev'!N15</f>
        <v>0</v>
      </c>
      <c r="P15" s="42">
        <f>'[1]Access-Fev'!M15</f>
        <v>170000</v>
      </c>
      <c r="Q15" s="42"/>
      <c r="R15" s="44">
        <f t="shared" si="1"/>
        <v>170000</v>
      </c>
      <c r="S15" s="42">
        <f>'[1]Access-Fev'!O15</f>
        <v>140000</v>
      </c>
      <c r="T15" s="45">
        <f t="shared" si="2"/>
        <v>0.82352941176470584</v>
      </c>
      <c r="U15" s="42">
        <f>'[1]Access-Fev'!P15</f>
        <v>9585.26</v>
      </c>
      <c r="V15" s="45">
        <f t="shared" si="3"/>
        <v>5.638388235294118E-2</v>
      </c>
      <c r="W15" s="42">
        <f>'[1]Access-Fev'!Q15</f>
        <v>9571</v>
      </c>
      <c r="X15" s="45">
        <f t="shared" si="4"/>
        <v>5.6300000000000003E-2</v>
      </c>
    </row>
    <row r="16" spans="1:24" ht="28.5" customHeight="1" x14ac:dyDescent="0.25">
      <c r="A16" s="46" t="str">
        <f>+'[1]Access-Fev'!A16</f>
        <v>12104</v>
      </c>
      <c r="B16" s="47" t="str">
        <f>+'[1]Access-Fev'!B16</f>
        <v>TRIBUNAL REGIONAL FEDERAL DA 3A. REGIAO</v>
      </c>
      <c r="C16" s="46" t="str">
        <f>CONCATENATE('[1]Access-Fev'!C16,".",'[1]Access-Fev'!D16)</f>
        <v>02.122</v>
      </c>
      <c r="D16" s="46" t="str">
        <f>CONCATENATE('[1]Access-Fev'!E16,".",'[1]Access-Fev'!G16)</f>
        <v>0033.219Z</v>
      </c>
      <c r="E16" s="47" t="str">
        <f>+'[1]Access-Fev'!F16</f>
        <v>PROGRAMA DE GESTAO E MANUTENCAO DO PODER JUDICIARIO</v>
      </c>
      <c r="F16" s="47" t="str">
        <f>+'[1]Access-Fev'!H16</f>
        <v>CONSERVACAO E RECUPERACAO DO PATRIMONIO DA UNIAO</v>
      </c>
      <c r="G16" s="46" t="str">
        <f>IF('[1]Access-Fev'!I16="1","F","S")</f>
        <v>F</v>
      </c>
      <c r="H16" s="46" t="str">
        <f>+'[1]Access-Fev'!J16</f>
        <v>1000</v>
      </c>
      <c r="I16" s="47" t="str">
        <f>+'[1]Access-Fev'!K16</f>
        <v>RECURSOS LIVRES DA UNIAO</v>
      </c>
      <c r="J16" s="46" t="str">
        <f>+'[1]Access-Fev'!L16</f>
        <v>4</v>
      </c>
      <c r="K16" s="42"/>
      <c r="L16" s="42"/>
      <c r="M16" s="42"/>
      <c r="N16" s="42">
        <f t="shared" si="0"/>
        <v>0</v>
      </c>
      <c r="O16" s="42">
        <f>'[1]Access-Fev'!N16</f>
        <v>0</v>
      </c>
      <c r="P16" s="42">
        <f>'[1]Access-Fev'!M16</f>
        <v>5000000</v>
      </c>
      <c r="Q16" s="42"/>
      <c r="R16" s="44">
        <f t="shared" si="1"/>
        <v>5000000</v>
      </c>
      <c r="S16" s="42">
        <f>'[1]Access-Fev'!O16</f>
        <v>0</v>
      </c>
      <c r="T16" s="45">
        <f t="shared" si="2"/>
        <v>0</v>
      </c>
      <c r="U16" s="42">
        <f>'[1]Access-Fev'!P16</f>
        <v>0</v>
      </c>
      <c r="V16" s="45">
        <f t="shared" si="3"/>
        <v>0</v>
      </c>
      <c r="W16" s="42">
        <f>'[1]Access-Fev'!Q16</f>
        <v>0</v>
      </c>
      <c r="X16" s="45">
        <f t="shared" si="4"/>
        <v>0</v>
      </c>
    </row>
    <row r="17" spans="1:40" ht="28.5" customHeight="1" x14ac:dyDescent="0.25">
      <c r="A17" s="46" t="str">
        <f>+'[1]Access-Fev'!A17</f>
        <v>12104</v>
      </c>
      <c r="B17" s="47" t="str">
        <f>+'[1]Access-Fev'!B17</f>
        <v>TRIBUNAL REGIONAL FEDERAL DA 3A. REGIAO</v>
      </c>
      <c r="C17" s="46" t="str">
        <f>CONCATENATE('[1]Access-Fev'!C17,".",'[1]Access-Fev'!D17)</f>
        <v>02.331</v>
      </c>
      <c r="D17" s="46" t="str">
        <f>CONCATENATE('[1]Access-Fev'!E17,".",'[1]Access-Fev'!G17)</f>
        <v>0033.2004</v>
      </c>
      <c r="E17" s="47" t="str">
        <f>+'[1]Access-Fev'!F17</f>
        <v>PROGRAMA DE GESTAO E MANUTENCAO DO PODER JUDICIARIO</v>
      </c>
      <c r="F17" s="47" t="str">
        <f>+'[1]Access-Fev'!H17</f>
        <v>ASSISTENCIA MEDICA E ODONTOLOGICA AOS SERVIDORES CIVIS, EMPR</v>
      </c>
      <c r="G17" s="46" t="str">
        <f>IF('[1]Access-Fev'!I17="1","F","S")</f>
        <v>F</v>
      </c>
      <c r="H17" s="46" t="str">
        <f>+'[1]Access-Fev'!J17</f>
        <v>1000</v>
      </c>
      <c r="I17" s="47" t="str">
        <f>+'[1]Access-Fev'!K17</f>
        <v>RECURSOS LIVRES DA UNIAO</v>
      </c>
      <c r="J17" s="46" t="str">
        <f>+'[1]Access-Fev'!L17</f>
        <v>3</v>
      </c>
      <c r="K17" s="42"/>
      <c r="L17" s="42"/>
      <c r="M17" s="42"/>
      <c r="N17" s="42">
        <f t="shared" si="0"/>
        <v>0</v>
      </c>
      <c r="O17" s="42">
        <f>'[1]Access-Fev'!N17</f>
        <v>0</v>
      </c>
      <c r="P17" s="42">
        <f>'[1]Access-Fev'!M17</f>
        <v>31359191.5</v>
      </c>
      <c r="Q17" s="42"/>
      <c r="R17" s="42">
        <f t="shared" si="1"/>
        <v>31359191.5</v>
      </c>
      <c r="S17" s="42">
        <f>'[1]Access-Fev'!O17</f>
        <v>31359191.059999999</v>
      </c>
      <c r="T17" s="45">
        <f t="shared" si="2"/>
        <v>0.99999998596902595</v>
      </c>
      <c r="U17" s="42">
        <f>'[1]Access-Fev'!P17</f>
        <v>3525523.42</v>
      </c>
      <c r="V17" s="45">
        <f t="shared" si="3"/>
        <v>0.11242392585280778</v>
      </c>
      <c r="W17" s="42">
        <f>'[1]Access-Fev'!Q17</f>
        <v>489150.6</v>
      </c>
      <c r="X17" s="45">
        <f t="shared" si="4"/>
        <v>1.5598316684918359E-2</v>
      </c>
    </row>
    <row r="18" spans="1:40" ht="28.5" customHeight="1" x14ac:dyDescent="0.25">
      <c r="A18" s="46" t="str">
        <f>+'[1]Access-Fev'!A18</f>
        <v>12104</v>
      </c>
      <c r="B18" s="47" t="str">
        <f>+'[1]Access-Fev'!B18</f>
        <v>TRIBUNAL REGIONAL FEDERAL DA 3A. REGIAO</v>
      </c>
      <c r="C18" s="46" t="str">
        <f>CONCATENATE('[1]Access-Fev'!C18,".",'[1]Access-Fev'!D18)</f>
        <v>02.331</v>
      </c>
      <c r="D18" s="46" t="str">
        <f>CONCATENATE('[1]Access-Fev'!E18,".",'[1]Access-Fev'!G18)</f>
        <v>0033.212B</v>
      </c>
      <c r="E18" s="47" t="str">
        <f>+'[1]Access-Fev'!F18</f>
        <v>PROGRAMA DE GESTAO E MANUTENCAO DO PODER JUDICIARIO</v>
      </c>
      <c r="F18" s="47" t="str">
        <f>+'[1]Access-Fev'!H18</f>
        <v>BENEFICIOS OBRIGATORIOS AOS SERVIDORES CIVIS, EMPREGADOS, MI</v>
      </c>
      <c r="G18" s="46" t="str">
        <f>IF('[1]Access-Fev'!I18="1","F","S")</f>
        <v>F</v>
      </c>
      <c r="H18" s="46" t="str">
        <f>+'[1]Access-Fev'!J18</f>
        <v>1000</v>
      </c>
      <c r="I18" s="47" t="str">
        <f>+'[1]Access-Fev'!K18</f>
        <v>RECURSOS LIVRES DA UNIAO</v>
      </c>
      <c r="J18" s="46" t="str">
        <f>+'[1]Access-Fev'!L18</f>
        <v>3</v>
      </c>
      <c r="K18" s="42"/>
      <c r="L18" s="42"/>
      <c r="M18" s="42"/>
      <c r="N18" s="42">
        <f t="shared" si="0"/>
        <v>0</v>
      </c>
      <c r="O18" s="42">
        <f>'[1]Access-Fev'!N18</f>
        <v>0</v>
      </c>
      <c r="P18" s="42">
        <f>'[1]Access-Fev'!M18</f>
        <v>7967004.2800000003</v>
      </c>
      <c r="Q18" s="42"/>
      <c r="R18" s="42">
        <f t="shared" si="1"/>
        <v>7967004.2800000003</v>
      </c>
      <c r="S18" s="42">
        <f>'[1]Access-Fev'!O18</f>
        <v>7859471.8499999996</v>
      </c>
      <c r="T18" s="45">
        <f t="shared" si="2"/>
        <v>0.98650277742790415</v>
      </c>
      <c r="U18" s="42">
        <f>'[1]Access-Fev'!P18</f>
        <v>7736957.6699999999</v>
      </c>
      <c r="V18" s="45">
        <f t="shared" si="3"/>
        <v>0.97112508015371612</v>
      </c>
      <c r="W18" s="42">
        <f>'[1]Access-Fev'!Q18</f>
        <v>7721222.9100000001</v>
      </c>
      <c r="X18" s="45">
        <f t="shared" si="4"/>
        <v>0.96915008937336733</v>
      </c>
    </row>
    <row r="19" spans="1:40" ht="28.5" customHeight="1" x14ac:dyDescent="0.25">
      <c r="A19" s="46" t="str">
        <f>+'[1]Access-Fev'!A19</f>
        <v>12104</v>
      </c>
      <c r="B19" s="47" t="str">
        <f>+'[1]Access-Fev'!B19</f>
        <v>TRIBUNAL REGIONAL FEDERAL DA 3A. REGIAO</v>
      </c>
      <c r="C19" s="46" t="str">
        <f>CONCATENATE('[1]Access-Fev'!C19,".",'[1]Access-Fev'!D19)</f>
        <v>02.846</v>
      </c>
      <c r="D19" s="46" t="str">
        <f>CONCATENATE('[1]Access-Fev'!E19,".",'[1]Access-Fev'!G19)</f>
        <v>0033.09HB</v>
      </c>
      <c r="E19" s="47" t="str">
        <f>+'[1]Access-Fev'!F19</f>
        <v>PROGRAMA DE GESTAO E MANUTENCAO DO PODER JUDICIARIO</v>
      </c>
      <c r="F19" s="47" t="str">
        <f>+'[1]Access-Fev'!H19</f>
        <v>CONTRIBUICAO DA UNIAO, DE SUAS AUTARQUIAS E FUNDACOES PARA O</v>
      </c>
      <c r="G19" s="46" t="str">
        <f>IF('[1]Access-Fev'!I19="1","F","S")</f>
        <v>F</v>
      </c>
      <c r="H19" s="46" t="str">
        <f>+'[1]Access-Fev'!J19</f>
        <v>1000</v>
      </c>
      <c r="I19" s="47" t="str">
        <f>+'[1]Access-Fev'!K19</f>
        <v>RECURSOS LIVRES DA UNIAO</v>
      </c>
      <c r="J19" s="46" t="str">
        <f>+'[1]Access-Fev'!L19</f>
        <v>1</v>
      </c>
      <c r="K19" s="42"/>
      <c r="L19" s="42"/>
      <c r="M19" s="42"/>
      <c r="N19" s="42">
        <f t="shared" si="0"/>
        <v>0</v>
      </c>
      <c r="O19" s="42">
        <f>'[1]Access-Fev'!N19</f>
        <v>0</v>
      </c>
      <c r="P19" s="42">
        <f>'[1]Access-Fev'!M19</f>
        <v>15021838.880000001</v>
      </c>
      <c r="Q19" s="42"/>
      <c r="R19" s="42">
        <f t="shared" si="1"/>
        <v>15021838.880000001</v>
      </c>
      <c r="S19" s="42">
        <f>'[1]Access-Fev'!O19</f>
        <v>15021838.880000001</v>
      </c>
      <c r="T19" s="45">
        <f t="shared" si="2"/>
        <v>1</v>
      </c>
      <c r="U19" s="42">
        <f>'[1]Access-Fev'!P19</f>
        <v>15021838.880000001</v>
      </c>
      <c r="V19" s="45">
        <f t="shared" si="3"/>
        <v>1</v>
      </c>
      <c r="W19" s="42">
        <f>'[1]Access-Fev'!Q19</f>
        <v>7650238.4199999999</v>
      </c>
      <c r="X19" s="45">
        <f t="shared" si="4"/>
        <v>0.50927442912368659</v>
      </c>
    </row>
    <row r="20" spans="1:40" ht="28.5" customHeight="1" x14ac:dyDescent="0.25">
      <c r="A20" s="46" t="str">
        <f>+'[1]Access-Fev'!A20</f>
        <v>12104</v>
      </c>
      <c r="B20" s="47" t="str">
        <f>+'[1]Access-Fev'!B20</f>
        <v>TRIBUNAL REGIONAL FEDERAL DA 3A. REGIAO</v>
      </c>
      <c r="C20" s="46" t="str">
        <f>CONCATENATE('[1]Access-Fev'!C20,".",'[1]Access-Fev'!D20)</f>
        <v>09.272</v>
      </c>
      <c r="D20" s="46" t="str">
        <f>CONCATENATE('[1]Access-Fev'!E20,".",'[1]Access-Fev'!G20)</f>
        <v>0033.0181</v>
      </c>
      <c r="E20" s="47" t="str">
        <f>+'[1]Access-Fev'!F20</f>
        <v>PROGRAMA DE GESTAO E MANUTENCAO DO PODER JUDICIARIO</v>
      </c>
      <c r="F20" s="47" t="str">
        <f>+'[1]Access-Fev'!H20</f>
        <v>APOSENTADORIAS E PENSOES CIVIS DA UNIAO</v>
      </c>
      <c r="G20" s="46" t="str">
        <f>IF('[1]Access-Fev'!I20="1","F","S")</f>
        <v>S</v>
      </c>
      <c r="H20" s="46" t="str">
        <f>+'[1]Access-Fev'!J20</f>
        <v>1056</v>
      </c>
      <c r="I20" s="47" t="str">
        <f>+'[1]Access-Fev'!K20</f>
        <v>BENEFICIOS DO RPPS DA UNIAO</v>
      </c>
      <c r="J20" s="46" t="str">
        <f>+'[1]Access-Fev'!L20</f>
        <v>1</v>
      </c>
      <c r="K20" s="42"/>
      <c r="L20" s="42"/>
      <c r="M20" s="42"/>
      <c r="N20" s="42">
        <f t="shared" si="0"/>
        <v>0</v>
      </c>
      <c r="O20" s="42">
        <f>'[1]Access-Fev'!N20</f>
        <v>0</v>
      </c>
      <c r="P20" s="42">
        <f>'[1]Access-Fev'!M20</f>
        <v>41813858.259999998</v>
      </c>
      <c r="Q20" s="42"/>
      <c r="R20" s="42">
        <f t="shared" si="1"/>
        <v>41813858.259999998</v>
      </c>
      <c r="S20" s="42">
        <f>'[1]Access-Fev'!O20</f>
        <v>41813858.259999998</v>
      </c>
      <c r="T20" s="45">
        <f t="shared" si="2"/>
        <v>1</v>
      </c>
      <c r="U20" s="42">
        <f>'[1]Access-Fev'!P20</f>
        <v>41813858.259999998</v>
      </c>
      <c r="V20" s="45">
        <f t="shared" si="3"/>
        <v>1</v>
      </c>
      <c r="W20" s="42">
        <f>'[1]Access-Fev'!Q20</f>
        <v>34639508.380000003</v>
      </c>
      <c r="X20" s="45">
        <f t="shared" si="4"/>
        <v>0.82842172000991532</v>
      </c>
    </row>
    <row r="21" spans="1:40" ht="28.5" customHeight="1" thickBot="1" x14ac:dyDescent="0.3">
      <c r="A21" s="46" t="str">
        <f>+'[1]Access-Fev'!A21</f>
        <v>12104</v>
      </c>
      <c r="B21" s="47" t="str">
        <f>+'[1]Access-Fev'!B21</f>
        <v>TRIBUNAL REGIONAL FEDERAL DA 3A. REGIAO</v>
      </c>
      <c r="C21" s="46" t="str">
        <f>CONCATENATE('[1]Access-Fev'!C21,".",'[1]Access-Fev'!D21)</f>
        <v>28.846</v>
      </c>
      <c r="D21" s="46" t="str">
        <f>CONCATENATE('[1]Access-Fev'!E21,".",'[1]Access-Fev'!G21)</f>
        <v>0909.00S6</v>
      </c>
      <c r="E21" s="47" t="str">
        <f>+'[1]Access-Fev'!F21</f>
        <v>OPERACOES ESPECIAIS: OUTROS ENCARGOS ESPECIAIS</v>
      </c>
      <c r="F21" s="47" t="str">
        <f>+'[1]Access-Fev'!H21</f>
        <v>BENEFICIO ESPECIAL - LEI N. 12.618, DE 2012</v>
      </c>
      <c r="G21" s="46" t="str">
        <f>IF('[1]Access-Fev'!I21="1","F","S")</f>
        <v>F</v>
      </c>
      <c r="H21" s="46" t="str">
        <f>+'[1]Access-Fev'!J21</f>
        <v>1000</v>
      </c>
      <c r="I21" s="47" t="str">
        <f>+'[1]Access-Fev'!K21</f>
        <v>RECURSOS LIVRES DA UNIAO</v>
      </c>
      <c r="J21" s="46" t="str">
        <f>+'[1]Access-Fev'!L21</f>
        <v>1</v>
      </c>
      <c r="K21" s="42"/>
      <c r="L21" s="42"/>
      <c r="M21" s="42"/>
      <c r="N21" s="42">
        <f t="shared" si="0"/>
        <v>0</v>
      </c>
      <c r="O21" s="42">
        <f>'[1]Access-Fev'!N21</f>
        <v>0</v>
      </c>
      <c r="P21" s="42">
        <f>'[1]Access-Fev'!M21</f>
        <v>294312.73</v>
      </c>
      <c r="Q21" s="42"/>
      <c r="R21" s="42">
        <f t="shared" si="1"/>
        <v>294312.73</v>
      </c>
      <c r="S21" s="42">
        <f>'[1]Access-Fev'!O21</f>
        <v>294312.73</v>
      </c>
      <c r="T21" s="45">
        <f t="shared" si="2"/>
        <v>1</v>
      </c>
      <c r="U21" s="42">
        <f>'[1]Access-Fev'!P21</f>
        <v>294312.73</v>
      </c>
      <c r="V21" s="45">
        <f t="shared" si="3"/>
        <v>1</v>
      </c>
      <c r="W21" s="42">
        <f>'[1]Access-Fev'!Q21</f>
        <v>294312.73</v>
      </c>
      <c r="X21" s="45">
        <f t="shared" si="4"/>
        <v>1</v>
      </c>
    </row>
    <row r="22" spans="1:40" ht="28.5" customHeight="1" thickBot="1" x14ac:dyDescent="0.3">
      <c r="A22" s="56" t="s">
        <v>48</v>
      </c>
      <c r="B22" s="57"/>
      <c r="C22" s="57"/>
      <c r="D22" s="57"/>
      <c r="E22" s="57"/>
      <c r="F22" s="57"/>
      <c r="G22" s="57"/>
      <c r="H22" s="57"/>
      <c r="I22" s="57"/>
      <c r="J22" s="58"/>
      <c r="K22" s="59">
        <v>0</v>
      </c>
      <c r="L22" s="59">
        <v>0</v>
      </c>
      <c r="M22" s="59">
        <v>0</v>
      </c>
      <c r="N22" s="59">
        <v>0</v>
      </c>
      <c r="O22" s="59">
        <f>SUM(O10:O21)</f>
        <v>1343117.52</v>
      </c>
      <c r="P22" s="59">
        <f>SUM(P10:P21)</f>
        <v>292303072.89000005</v>
      </c>
      <c r="Q22" s="59">
        <f>SUM(Q10:Q21)</f>
        <v>0</v>
      </c>
      <c r="R22" s="59">
        <f>SUM(R10:R21)</f>
        <v>290959955.37</v>
      </c>
      <c r="S22" s="59">
        <f>SUM(S10:S21)</f>
        <v>258437112.61999997</v>
      </c>
      <c r="T22" s="60">
        <f t="shared" si="2"/>
        <v>0.88822227200082471</v>
      </c>
      <c r="U22" s="59">
        <f>SUM(U10:U21)</f>
        <v>182417836.64999998</v>
      </c>
      <c r="V22" s="60">
        <f t="shared" si="3"/>
        <v>0.6269516931222644</v>
      </c>
      <c r="W22" s="59">
        <f>SUM(W10:W21)</f>
        <v>145956549.97999999</v>
      </c>
      <c r="X22" s="60">
        <f t="shared" si="4"/>
        <v>0.50163793087744313</v>
      </c>
    </row>
    <row r="23" spans="1:40" ht="12.5" x14ac:dyDescent="0.25">
      <c r="A23" s="61" t="s">
        <v>49</v>
      </c>
      <c r="B23" s="61"/>
      <c r="C23" s="61"/>
      <c r="D23" s="61"/>
      <c r="E23" s="61"/>
      <c r="F23" s="61"/>
      <c r="G23" s="61"/>
      <c r="H23" s="62"/>
      <c r="I23" s="62"/>
      <c r="J23" s="62"/>
      <c r="K23" s="61"/>
      <c r="L23" s="61"/>
      <c r="M23" s="61"/>
      <c r="N23" s="61"/>
      <c r="O23" s="61"/>
      <c r="P23" s="61"/>
      <c r="Q23" s="61"/>
      <c r="R23" s="63"/>
      <c r="S23" s="61"/>
      <c r="T23" s="61"/>
      <c r="U23" s="64"/>
      <c r="V23" s="61"/>
      <c r="W23" s="64"/>
      <c r="X23" s="61"/>
    </row>
    <row r="24" spans="1:40" ht="12.5" x14ac:dyDescent="0.25">
      <c r="A24" s="61" t="s">
        <v>50</v>
      </c>
      <c r="B24" s="65"/>
      <c r="C24" s="61"/>
      <c r="D24" s="61"/>
      <c r="E24" s="61"/>
      <c r="F24" s="61"/>
      <c r="G24" s="61"/>
      <c r="H24" s="62"/>
      <c r="I24" s="62"/>
      <c r="J24" s="62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4"/>
      <c r="V24" s="61"/>
      <c r="W24" s="64"/>
      <c r="X24" s="61"/>
    </row>
    <row r="25" spans="1:40" ht="12.5" x14ac:dyDescent="0.25">
      <c r="A25" s="61"/>
      <c r="B25" s="65"/>
      <c r="C25" s="61"/>
      <c r="D25" s="61"/>
      <c r="E25" s="61"/>
      <c r="F25" s="61"/>
      <c r="G25" s="61"/>
      <c r="H25" s="62"/>
      <c r="I25" s="62"/>
      <c r="J25" s="62"/>
      <c r="K25" s="61"/>
      <c r="L25" s="61"/>
      <c r="M25" s="61"/>
      <c r="N25" s="66"/>
      <c r="O25" s="61"/>
      <c r="P25" s="61"/>
      <c r="Q25" s="61"/>
      <c r="R25" s="61"/>
      <c r="S25" s="61"/>
      <c r="T25" s="61"/>
      <c r="U25" s="64"/>
      <c r="V25" s="61"/>
      <c r="W25" s="64"/>
      <c r="X25" s="61"/>
    </row>
    <row r="26" spans="1:40" s="74" customFormat="1" ht="12.5" x14ac:dyDescent="0.25">
      <c r="A26" s="2"/>
      <c r="B26" s="67"/>
      <c r="C26" s="2"/>
      <c r="D26" s="2"/>
      <c r="E26" s="2"/>
      <c r="F26" s="2"/>
      <c r="G26" s="2"/>
      <c r="H26" s="3"/>
      <c r="I26" s="3"/>
      <c r="J26" s="3"/>
      <c r="K26" s="2"/>
      <c r="L26" s="2"/>
      <c r="M26" s="68"/>
      <c r="N26" s="69"/>
      <c r="O26" s="68"/>
      <c r="P26" s="70" t="s">
        <v>51</v>
      </c>
      <c r="Q26" s="71" t="s">
        <v>52</v>
      </c>
      <c r="R26" s="72" t="s">
        <v>53</v>
      </c>
      <c r="S26" s="72" t="s">
        <v>54</v>
      </c>
      <c r="T26" s="72"/>
      <c r="U26" s="73" t="s">
        <v>55</v>
      </c>
      <c r="V26" s="72"/>
      <c r="W26" s="73" t="s">
        <v>56</v>
      </c>
      <c r="X26" s="2"/>
    </row>
    <row r="27" spans="1:40" s="74" customFormat="1" ht="16" customHeight="1" x14ac:dyDescent="0.25">
      <c r="A27" s="75"/>
      <c r="B27" s="75"/>
      <c r="C27" s="75"/>
      <c r="D27" s="75"/>
      <c r="E27" s="75"/>
      <c r="F27" s="75"/>
      <c r="G27" s="76"/>
      <c r="H27" s="76"/>
      <c r="I27" s="76"/>
      <c r="J27" s="76"/>
      <c r="K27" s="76"/>
      <c r="L27" s="77"/>
      <c r="M27" s="78" t="s">
        <v>57</v>
      </c>
      <c r="N27" s="78" t="s">
        <v>58</v>
      </c>
      <c r="O27" s="79"/>
      <c r="P27" s="80">
        <f>SUM(P10:P21)</f>
        <v>292303072.89000005</v>
      </c>
      <c r="Q27" s="80">
        <f>SUM(Q10:Q21)</f>
        <v>0</v>
      </c>
      <c r="R27" s="80">
        <f>SUM(R10:R21)</f>
        <v>290959955.37</v>
      </c>
      <c r="S27" s="80">
        <f>SUM(S10:S21)</f>
        <v>258437112.61999997</v>
      </c>
      <c r="T27" s="80"/>
      <c r="U27" s="80">
        <f>SUM(U10:U21)</f>
        <v>182417836.64999998</v>
      </c>
      <c r="V27" s="80"/>
      <c r="W27" s="80">
        <f>SUM(W10:W21)</f>
        <v>145956549.97999999</v>
      </c>
    </row>
    <row r="28" spans="1:40" s="74" customFormat="1" ht="16" customHeight="1" x14ac:dyDescent="0.25">
      <c r="A28" s="75"/>
      <c r="B28" s="75"/>
      <c r="C28" s="75"/>
      <c r="D28" s="75"/>
      <c r="E28" s="75"/>
      <c r="F28" s="75"/>
      <c r="G28" s="76"/>
      <c r="H28" s="76"/>
      <c r="I28" s="76"/>
      <c r="J28" s="76"/>
      <c r="K28" s="76"/>
      <c r="L28" s="77"/>
      <c r="M28" s="78"/>
      <c r="N28" s="78" t="s">
        <v>59</v>
      </c>
      <c r="O28" s="79"/>
      <c r="P28" s="80">
        <f>'[1]Access-Fev'!M25</f>
        <v>292303072.89000005</v>
      </c>
      <c r="Q28" s="80">
        <f>'[1]Access-Fev'!O30</f>
        <v>0</v>
      </c>
      <c r="R28" s="80">
        <f>'[1]Access-Fev'!M25-'[1]Access-Fev'!N25</f>
        <v>290959955.37000006</v>
      </c>
      <c r="S28" s="80">
        <f>'[1]Access-Fev'!O25</f>
        <v>258437112.61999997</v>
      </c>
      <c r="T28" s="80"/>
      <c r="U28" s="80">
        <f>'[1]Access-Fev'!P25</f>
        <v>182417836.64999998</v>
      </c>
      <c r="V28" s="80"/>
      <c r="W28" s="80">
        <f>'[1]Access-Fev'!Q25</f>
        <v>145956549.97999999</v>
      </c>
    </row>
    <row r="29" spans="1:40" s="74" customFormat="1" ht="16" customHeight="1" x14ac:dyDescent="0.25">
      <c r="L29" s="81"/>
      <c r="M29" s="78"/>
      <c r="N29" s="82" t="s">
        <v>60</v>
      </c>
      <c r="O29" s="83"/>
      <c r="P29" s="84">
        <f>P27-P28</f>
        <v>0</v>
      </c>
      <c r="Q29" s="84">
        <f>Q27-Q28</f>
        <v>0</v>
      </c>
      <c r="R29" s="84">
        <f>+R27-R28</f>
        <v>0</v>
      </c>
      <c r="S29" s="84">
        <f>+S27-S28</f>
        <v>0</v>
      </c>
      <c r="T29" s="84"/>
      <c r="U29" s="84">
        <f>+U27-U28</f>
        <v>0</v>
      </c>
      <c r="V29" s="84"/>
      <c r="W29" s="85">
        <f>+W27-W28</f>
        <v>0</v>
      </c>
    </row>
    <row r="30" spans="1:40" s="74" customFormat="1" ht="16" customHeight="1" x14ac:dyDescent="0.25">
      <c r="L30" s="81"/>
      <c r="M30" s="86"/>
      <c r="N30" s="86"/>
      <c r="O30" s="87"/>
      <c r="P30" s="88"/>
      <c r="Q30" s="87"/>
      <c r="R30" s="89"/>
      <c r="S30" s="87"/>
      <c r="T30" s="89"/>
      <c r="U30" s="88"/>
      <c r="V30" s="90"/>
      <c r="W30" s="88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</row>
    <row r="31" spans="1:40" s="74" customFormat="1" ht="16" customHeight="1" x14ac:dyDescent="0.25">
      <c r="L31" s="81"/>
      <c r="M31" s="86"/>
      <c r="N31" s="86"/>
      <c r="O31" s="87"/>
      <c r="P31" s="80" t="s">
        <v>61</v>
      </c>
      <c r="Q31" s="80"/>
      <c r="R31" s="80" t="s">
        <v>61</v>
      </c>
      <c r="S31" s="80" t="s">
        <v>62</v>
      </c>
      <c r="T31" s="80"/>
      <c r="U31" s="80" t="s">
        <v>63</v>
      </c>
      <c r="V31" s="80"/>
      <c r="W31" s="80" t="s">
        <v>64</v>
      </c>
      <c r="X31" s="9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s="74" customFormat="1" ht="16" customHeight="1" x14ac:dyDescent="0.25">
      <c r="L32" s="93"/>
      <c r="M32" s="93" t="s">
        <v>65</v>
      </c>
      <c r="N32" s="94" t="s">
        <v>66</v>
      </c>
      <c r="O32" s="87"/>
      <c r="P32" s="80">
        <v>290861272.88999999</v>
      </c>
      <c r="Q32" s="80"/>
      <c r="R32" s="80">
        <v>290861272.80000001</v>
      </c>
      <c r="S32" s="80">
        <v>257542497.59</v>
      </c>
      <c r="T32" s="80"/>
      <c r="U32" s="80">
        <v>182369132.22</v>
      </c>
      <c r="V32" s="80"/>
      <c r="W32" s="80">
        <v>145911810.13999999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 s="74" customFormat="1" ht="16" customHeight="1" x14ac:dyDescent="0.25">
      <c r="L33" s="81"/>
      <c r="M33" s="93"/>
      <c r="N33" s="93" t="s">
        <v>67</v>
      </c>
      <c r="O33" s="87"/>
      <c r="P33" s="80">
        <v>1441800</v>
      </c>
      <c r="Q33" s="80"/>
      <c r="R33" s="80">
        <v>1441800</v>
      </c>
      <c r="S33" s="80">
        <v>894615.03</v>
      </c>
      <c r="T33" s="80"/>
      <c r="U33" s="80">
        <v>48704.43</v>
      </c>
      <c r="V33" s="80"/>
      <c r="W33" s="80">
        <v>44739.839999999997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s="74" customFormat="1" ht="16" customHeight="1" x14ac:dyDescent="0.25">
      <c r="L34" s="81"/>
      <c r="M34" s="93"/>
      <c r="N34" s="93" t="s">
        <v>53</v>
      </c>
      <c r="O34" s="87"/>
      <c r="P34" s="80">
        <f>+P33+P32</f>
        <v>292303072.88999999</v>
      </c>
      <c r="Q34" s="80"/>
      <c r="R34" s="80">
        <f>+R33+R32</f>
        <v>292303072.80000001</v>
      </c>
      <c r="S34" s="80">
        <f>SUM(S32:S33)</f>
        <v>258437112.62</v>
      </c>
      <c r="T34" s="80"/>
      <c r="U34" s="80">
        <f t="shared" ref="U34" si="5">SUM(U32:U33)</f>
        <v>182417836.65000001</v>
      </c>
      <c r="V34" s="80"/>
      <c r="W34" s="80">
        <f>SUM(W32:W33)</f>
        <v>145956549.97999999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95"/>
      <c r="AK34" s="95"/>
      <c r="AL34" s="95"/>
      <c r="AM34" s="95"/>
      <c r="AN34" s="95"/>
    </row>
    <row r="35" spans="1:40" s="74" customFormat="1" ht="16" customHeight="1" x14ac:dyDescent="0.25">
      <c r="L35" s="81"/>
      <c r="M35" s="78"/>
      <c r="N35" s="82" t="s">
        <v>60</v>
      </c>
      <c r="O35" s="96"/>
      <c r="P35" s="97">
        <f>P34-P28</f>
        <v>0</v>
      </c>
      <c r="Q35" s="96"/>
      <c r="R35" s="97">
        <f>R34-R28-O22</f>
        <v>-9.0000052470713854E-2</v>
      </c>
      <c r="S35" s="97">
        <f>S34-S28</f>
        <v>0</v>
      </c>
      <c r="T35" s="97"/>
      <c r="U35" s="97">
        <f>U34-U28</f>
        <v>0</v>
      </c>
      <c r="V35" s="97"/>
      <c r="W35" s="85">
        <f>W34-W28</f>
        <v>0</v>
      </c>
      <c r="Y35" s="76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95"/>
      <c r="AK35" s="95"/>
      <c r="AL35" s="95"/>
      <c r="AM35" s="95"/>
      <c r="AN35" s="95"/>
    </row>
    <row r="36" spans="1:40" s="74" customFormat="1" ht="15.75" customHeight="1" x14ac:dyDescent="0.25">
      <c r="A36" s="75"/>
      <c r="B36" s="75"/>
      <c r="C36" s="75"/>
      <c r="D36" s="75"/>
      <c r="E36" s="75"/>
      <c r="F36" s="75"/>
      <c r="G36" s="76"/>
      <c r="H36" s="76"/>
      <c r="I36" s="76"/>
      <c r="J36" s="76"/>
      <c r="K36" s="76"/>
      <c r="L36" s="77"/>
      <c r="M36" s="78"/>
      <c r="N36" s="86"/>
      <c r="O36" s="87"/>
      <c r="P36" s="98"/>
      <c r="Q36" s="87"/>
      <c r="R36" s="87"/>
      <c r="S36" s="87"/>
      <c r="T36" s="87"/>
      <c r="U36" s="87"/>
      <c r="V36" s="87"/>
      <c r="W36" s="99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95"/>
      <c r="AK36" s="95"/>
      <c r="AL36" s="95"/>
      <c r="AM36" s="95"/>
      <c r="AN36" s="95"/>
    </row>
    <row r="37" spans="1:40" s="74" customFormat="1" ht="16" customHeight="1" x14ac:dyDescent="0.3">
      <c r="N37" s="100"/>
      <c r="O37" s="76"/>
      <c r="P37" s="101"/>
      <c r="Q37" s="76"/>
      <c r="R37" s="102"/>
      <c r="S37" s="76"/>
      <c r="T37" s="102"/>
      <c r="U37" s="103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104"/>
      <c r="AK37" s="104"/>
      <c r="AL37" s="104"/>
      <c r="AM37" s="104"/>
      <c r="AN37" s="104"/>
    </row>
    <row r="38" spans="1:40" ht="15.75" customHeight="1" x14ac:dyDescent="0.25">
      <c r="P38" s="107"/>
    </row>
    <row r="39" spans="1:40" ht="15.75" customHeight="1" x14ac:dyDescent="0.25">
      <c r="M39" s="102"/>
      <c r="N39" s="109"/>
      <c r="O39" s="109"/>
      <c r="P39" s="109"/>
      <c r="Q39" s="109"/>
      <c r="S39" s="109"/>
      <c r="T39" s="109"/>
      <c r="U39" s="109"/>
      <c r="V39" s="109"/>
      <c r="W39" s="109"/>
      <c r="X39"/>
      <c r="Y39"/>
      <c r="Z39"/>
    </row>
    <row r="40" spans="1:40" ht="15.75" customHeight="1" x14ac:dyDescent="0.25">
      <c r="M40" s="110"/>
      <c r="N40" s="110"/>
      <c r="O40" s="110"/>
      <c r="P40" s="110"/>
      <c r="Q40" s="110"/>
      <c r="R40" s="110"/>
      <c r="S40" s="111"/>
      <c r="T40" s="111"/>
      <c r="U40" s="111"/>
      <c r="V40" s="112"/>
      <c r="W40" s="113"/>
      <c r="X40" s="112"/>
      <c r="Y40" s="112"/>
      <c r="Z40" s="112"/>
      <c r="AA40" s="112"/>
    </row>
    <row r="41" spans="1:40" ht="15.75" customHeight="1" x14ac:dyDescent="0.25">
      <c r="M41" s="110"/>
      <c r="N41" s="110"/>
      <c r="O41" s="110"/>
      <c r="P41" s="110"/>
      <c r="Q41" s="110"/>
      <c r="R41" s="110"/>
      <c r="S41" s="111"/>
      <c r="T41" s="111"/>
      <c r="U41" s="111"/>
      <c r="V41" s="112"/>
      <c r="W41" s="113"/>
      <c r="X41" s="112"/>
      <c r="Y41" s="112"/>
      <c r="Z41" s="112"/>
      <c r="AA41" s="112"/>
    </row>
    <row r="42" spans="1:40" ht="15.75" customHeight="1" x14ac:dyDescent="0.25">
      <c r="M42" s="110"/>
      <c r="N42" s="110"/>
      <c r="O42" s="110"/>
      <c r="P42" s="110"/>
      <c r="Q42" s="110"/>
      <c r="R42" s="110"/>
      <c r="S42" s="111"/>
      <c r="T42" s="111"/>
      <c r="U42" s="111"/>
      <c r="V42" s="112"/>
      <c r="W42" s="113"/>
      <c r="X42" s="112"/>
      <c r="Y42" s="112"/>
      <c r="Z42" s="112"/>
      <c r="AA42" s="112"/>
    </row>
    <row r="43" spans="1:40" ht="15.75" customHeight="1" x14ac:dyDescent="0.25">
      <c r="M43" s="110"/>
      <c r="N43" s="110"/>
      <c r="O43" s="110"/>
      <c r="P43" s="110"/>
      <c r="Q43" s="110"/>
      <c r="R43" s="110"/>
      <c r="S43" s="111"/>
      <c r="T43" s="111"/>
      <c r="U43" s="111"/>
      <c r="V43" s="112"/>
      <c r="W43" s="113"/>
      <c r="X43" s="112"/>
      <c r="Y43" s="112"/>
      <c r="Z43" s="112"/>
      <c r="AA43" s="112"/>
    </row>
    <row r="44" spans="1:40" ht="15.75" customHeight="1" x14ac:dyDescent="0.4">
      <c r="M44" s="110"/>
      <c r="N44" s="110"/>
      <c r="O44" s="110"/>
      <c r="P44" s="110"/>
      <c r="Q44" s="110"/>
      <c r="R44" s="114"/>
      <c r="S44" s="115"/>
      <c r="T44" s="110"/>
      <c r="U44" s="116"/>
      <c r="V44" s="112"/>
      <c r="W44" s="117"/>
      <c r="X44" s="112"/>
      <c r="Y44" s="112"/>
      <c r="Z44" s="112"/>
      <c r="AA44" s="112"/>
    </row>
    <row r="45" spans="1:40" ht="15.75" customHeight="1" x14ac:dyDescent="0.25">
      <c r="M45" s="118"/>
      <c r="N45" s="118"/>
      <c r="O45" s="118"/>
      <c r="P45" s="119"/>
      <c r="Q45" s="118"/>
      <c r="R45" s="119"/>
      <c r="S45" s="118"/>
      <c r="T45" s="119"/>
      <c r="U45" s="120"/>
      <c r="V45" s="112"/>
      <c r="W45" s="112"/>
      <c r="X45" s="112"/>
      <c r="Y45" s="112"/>
      <c r="Z45" s="112"/>
      <c r="AA45" s="112"/>
    </row>
    <row r="46" spans="1:40" ht="15.75" customHeight="1" x14ac:dyDescent="0.4">
      <c r="M46" s="121"/>
      <c r="AA46" s="122"/>
    </row>
    <row r="47" spans="1:40" ht="15.75" customHeight="1" x14ac:dyDescent="0.25"/>
    <row r="48" spans="1:40" ht="15.75" customHeight="1" x14ac:dyDescent="0.25"/>
    <row r="49" spans="7:40" ht="15.75" customHeight="1" x14ac:dyDescent="0.4">
      <c r="R49" s="121"/>
    </row>
    <row r="50" spans="7:40" ht="15.75" customHeight="1" x14ac:dyDescent="0.25"/>
    <row r="51" spans="7:40" ht="15.75" customHeight="1" x14ac:dyDescent="0.25"/>
    <row r="52" spans="7:40" ht="15.75" customHeight="1" x14ac:dyDescent="0.25">
      <c r="AD52" s="123"/>
    </row>
    <row r="53" spans="7:40" ht="15.75" customHeight="1" x14ac:dyDescent="0.25">
      <c r="AD53" s="124"/>
    </row>
    <row r="54" spans="7:40" ht="15.75" customHeight="1" x14ac:dyDescent="0.25"/>
    <row r="55" spans="7:40" ht="15.75" customHeight="1" x14ac:dyDescent="0.25"/>
    <row r="56" spans="7:40" ht="15.75" customHeight="1" x14ac:dyDescent="0.25"/>
    <row r="57" spans="7:40" ht="15.75" customHeight="1" x14ac:dyDescent="0.25"/>
    <row r="58" spans="7:40" ht="15.75" customHeight="1" x14ac:dyDescent="0.25"/>
    <row r="59" spans="7:40" ht="15.75" customHeight="1" x14ac:dyDescent="0.25"/>
    <row r="60" spans="7:40" ht="15.75" customHeight="1" x14ac:dyDescent="0.3">
      <c r="X60" s="125"/>
      <c r="Y60" s="125"/>
      <c r="Z60" s="125"/>
      <c r="AA60" s="125"/>
      <c r="AB60" s="125"/>
    </row>
    <row r="61" spans="7:40" ht="15.75" customHeight="1" x14ac:dyDescent="0.25">
      <c r="W61" s="74"/>
    </row>
    <row r="62" spans="7:40" ht="15.75" customHeight="1" x14ac:dyDescent="0.3">
      <c r="O62" s="126"/>
      <c r="W62" s="125"/>
      <c r="AB62" s="127"/>
    </row>
    <row r="63" spans="7:40" s="105" customFormat="1" ht="15.75" customHeight="1" x14ac:dyDescent="0.25">
      <c r="G63" s="106"/>
      <c r="H63" s="106"/>
      <c r="I63" s="106"/>
      <c r="J63" s="106"/>
      <c r="K63" s="106"/>
      <c r="L63" s="106"/>
      <c r="M63" s="106"/>
      <c r="N63" s="106"/>
      <c r="O63" s="106"/>
      <c r="P63" s="108"/>
      <c r="Q63" s="106"/>
      <c r="R63" s="108"/>
      <c r="S63" s="106"/>
      <c r="T63" s="108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7:40" s="105" customFormat="1" ht="15.75" customHeight="1" x14ac:dyDescent="0.25">
      <c r="G64" s="106"/>
      <c r="H64" s="106"/>
      <c r="I64" s="106"/>
      <c r="J64" s="106"/>
      <c r="K64" s="106"/>
      <c r="L64" s="106"/>
      <c r="M64" s="106"/>
      <c r="N64" s="106"/>
      <c r="O64" s="106"/>
      <c r="P64" s="108"/>
      <c r="Q64" s="106"/>
      <c r="R64" s="108"/>
      <c r="S64" s="106"/>
      <c r="T64" s="108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7:40" s="105" customFormat="1" ht="15.75" customHeight="1" x14ac:dyDescent="0.25">
      <c r="G65" s="106"/>
      <c r="H65" s="106"/>
      <c r="I65" s="106"/>
      <c r="J65" s="106"/>
      <c r="K65" s="106"/>
      <c r="L65" s="106"/>
      <c r="M65" s="106"/>
      <c r="N65" s="106"/>
      <c r="O65" s="106"/>
      <c r="P65" s="108"/>
      <c r="Q65" s="106"/>
      <c r="R65" s="108"/>
      <c r="S65" s="106"/>
      <c r="T65" s="108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7:40" s="105" customFormat="1" ht="15.75" customHeight="1" x14ac:dyDescent="0.25">
      <c r="G66" s="106"/>
      <c r="H66" s="106"/>
      <c r="I66" s="106"/>
      <c r="J66" s="106"/>
      <c r="K66" s="106"/>
      <c r="L66" s="106"/>
      <c r="M66" s="106"/>
      <c r="N66" s="106"/>
      <c r="O66" s="106"/>
      <c r="P66" s="108"/>
      <c r="Q66" s="106"/>
      <c r="R66" s="108"/>
      <c r="S66" s="106"/>
      <c r="T66" s="108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7:40" s="105" customFormat="1" ht="15.75" customHeight="1" x14ac:dyDescent="0.25">
      <c r="G67" s="106"/>
      <c r="H67" s="106"/>
      <c r="I67" s="106"/>
      <c r="J67" s="106"/>
      <c r="K67" s="106"/>
      <c r="L67" s="106"/>
      <c r="M67" s="106"/>
      <c r="N67" s="106"/>
      <c r="O67" s="106"/>
      <c r="P67" s="108"/>
      <c r="Q67" s="106"/>
      <c r="R67" s="108"/>
      <c r="S67" s="106"/>
      <c r="T67" s="108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7:40" s="105" customFormat="1" ht="15.75" customHeight="1" x14ac:dyDescent="0.25">
      <c r="G68" s="106"/>
      <c r="H68" s="106"/>
      <c r="I68" s="106"/>
      <c r="J68" s="106"/>
      <c r="K68" s="106"/>
      <c r="L68" s="106"/>
      <c r="M68" s="106"/>
      <c r="N68" s="106"/>
      <c r="O68" s="106"/>
      <c r="P68" s="108"/>
      <c r="Q68" s="106"/>
      <c r="R68" s="108"/>
      <c r="S68" s="106"/>
      <c r="T68" s="108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7:40" s="105" customFormat="1" ht="15.75" customHeight="1" x14ac:dyDescent="0.25">
      <c r="G69" s="106"/>
      <c r="H69" s="106"/>
      <c r="I69" s="106"/>
      <c r="J69" s="106"/>
      <c r="K69" s="106"/>
      <c r="L69" s="106"/>
      <c r="M69" s="106"/>
      <c r="N69" s="106"/>
      <c r="O69" s="106"/>
      <c r="P69" s="108"/>
      <c r="Q69" s="106"/>
      <c r="R69" s="108"/>
      <c r="S69" s="106"/>
      <c r="T69" s="108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  <row r="70" spans="7:40" s="105" customFormat="1" ht="15.75" customHeight="1" x14ac:dyDescent="0.25">
      <c r="G70" s="106"/>
      <c r="H70" s="106"/>
      <c r="I70" s="106"/>
      <c r="J70" s="106"/>
      <c r="K70" s="106"/>
      <c r="L70" s="106"/>
      <c r="M70" s="106"/>
      <c r="N70" s="106"/>
      <c r="O70" s="106"/>
      <c r="P70" s="108"/>
      <c r="Q70" s="106"/>
      <c r="R70" s="108"/>
      <c r="S70" s="106"/>
      <c r="T70" s="108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</row>
    <row r="71" spans="7:40" s="105" customFormat="1" ht="15.75" customHeight="1" x14ac:dyDescent="0.25">
      <c r="G71" s="106"/>
      <c r="H71" s="106"/>
      <c r="I71" s="106"/>
      <c r="J71" s="106"/>
      <c r="K71" s="106"/>
      <c r="L71" s="106"/>
      <c r="M71" s="106"/>
      <c r="N71" s="106"/>
      <c r="O71" s="106"/>
      <c r="P71" s="108"/>
      <c r="Q71" s="106"/>
      <c r="R71" s="108"/>
      <c r="S71" s="106"/>
      <c r="T71" s="108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</row>
    <row r="72" spans="7:40" s="105" customFormat="1" ht="15.75" customHeight="1" x14ac:dyDescent="0.25">
      <c r="G72" s="106"/>
      <c r="H72" s="106"/>
      <c r="I72" s="106"/>
      <c r="J72" s="106"/>
      <c r="K72" s="106"/>
      <c r="L72" s="106"/>
      <c r="M72" s="106"/>
      <c r="N72" s="106"/>
      <c r="O72" s="106"/>
      <c r="P72" s="108"/>
      <c r="Q72" s="106"/>
      <c r="R72" s="108"/>
      <c r="S72" s="106"/>
      <c r="T72" s="108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</row>
    <row r="73" spans="7:40" s="105" customFormat="1" ht="15.75" customHeight="1" x14ac:dyDescent="0.25">
      <c r="G73" s="106"/>
      <c r="H73" s="106"/>
      <c r="I73" s="106"/>
      <c r="J73" s="106"/>
      <c r="K73" s="106"/>
      <c r="L73" s="106"/>
      <c r="M73" s="106"/>
      <c r="N73" s="106"/>
      <c r="O73" s="106"/>
      <c r="P73" s="108"/>
      <c r="Q73" s="106"/>
      <c r="R73" s="108"/>
      <c r="S73" s="106"/>
      <c r="T73" s="108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</row>
    <row r="74" spans="7:40" s="105" customFormat="1" ht="15.75" customHeight="1" x14ac:dyDescent="0.25">
      <c r="G74" s="106"/>
      <c r="H74" s="106"/>
      <c r="I74" s="106"/>
      <c r="J74" s="106"/>
      <c r="K74" s="106"/>
      <c r="L74" s="106"/>
      <c r="M74" s="106"/>
      <c r="N74" s="106"/>
      <c r="O74" s="106"/>
      <c r="P74" s="108"/>
      <c r="Q74" s="106"/>
      <c r="R74" s="108"/>
      <c r="S74" s="106"/>
      <c r="T74" s="108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</row>
    <row r="75" spans="7:40" s="105" customFormat="1" ht="15.75" customHeight="1" x14ac:dyDescent="0.25">
      <c r="G75" s="106"/>
      <c r="H75" s="106"/>
      <c r="I75" s="106"/>
      <c r="J75" s="106"/>
      <c r="K75" s="106"/>
      <c r="L75" s="106"/>
      <c r="M75" s="106"/>
      <c r="N75" s="106"/>
      <c r="O75" s="106"/>
      <c r="P75" s="108"/>
      <c r="Q75" s="106"/>
      <c r="R75" s="108"/>
      <c r="S75" s="106"/>
      <c r="T75" s="108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</row>
    <row r="76" spans="7:40" s="105" customFormat="1" ht="15.75" customHeight="1" x14ac:dyDescent="0.25">
      <c r="G76" s="106"/>
      <c r="H76" s="106"/>
      <c r="I76" s="106"/>
      <c r="J76" s="106"/>
      <c r="K76" s="106"/>
      <c r="L76" s="106"/>
      <c r="M76" s="106"/>
      <c r="N76" s="106"/>
      <c r="O76" s="106"/>
      <c r="P76" s="108"/>
      <c r="Q76" s="106"/>
      <c r="R76" s="108"/>
      <c r="S76" s="106"/>
      <c r="T76" s="108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</row>
    <row r="77" spans="7:40" s="105" customFormat="1" ht="15.75" customHeight="1" x14ac:dyDescent="0.25">
      <c r="G77" s="106"/>
      <c r="H77" s="106"/>
      <c r="I77" s="106"/>
      <c r="J77" s="106"/>
      <c r="K77" s="106"/>
      <c r="L77" s="106"/>
      <c r="M77" s="106"/>
      <c r="N77" s="106"/>
      <c r="O77" s="106"/>
      <c r="P77" s="108"/>
      <c r="Q77" s="106"/>
      <c r="R77" s="108"/>
      <c r="S77" s="106"/>
      <c r="T77" s="108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</row>
  </sheetData>
  <mergeCells count="17">
    <mergeCell ref="A22:J22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Fev</vt:lpstr>
      <vt:lpstr>Fev!Area_de_impressao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2026-03-20T15:31:56Z</dcterms:created>
  <dcterms:modified xsi:type="dcterms:W3CDTF">2026-03-20T15:32:17Z</dcterms:modified>
</cp:coreProperties>
</file>